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ccg01-my.sharepoint.com/personal/anca_calin_connections_tech/Documents/Desktop/Marketing/Bvb 2026/01. Rapoarte 2026/Auditate 2025/AUDITATE/02. Situatii financiare EXCEL pentru site/"/>
    </mc:Choice>
  </mc:AlternateContent>
  <xr:revisionPtr revIDLastSave="47" documentId="11_F25DC773A252ABDACC104848599E68A85ADE58E7" xr6:coauthVersionLast="47" xr6:coauthVersionMax="47" xr10:uidLastSave="{4EAA9097-A076-4B50-8FF9-8AE2689D9BC4}"/>
  <bookViews>
    <workbookView xWindow="-108" yWindow="-108" windowWidth="23256" windowHeight="12456" xr2:uid="{00000000-000D-0000-FFFF-FFFF00000000}"/>
  </bookViews>
  <sheets>
    <sheet name="CONNECTIONS GROUP BALANCE _f10 " sheetId="7" r:id="rId1"/>
    <sheet name="CONNECTIONS GROUP BALANCE _f20 " sheetId="8" r:id="rId2"/>
    <sheet name="INDIVIDUAL BALANCE _f10" sheetId="9" r:id="rId3"/>
    <sheet name="INDIVIDUAL BALANCE _f20" sheetId="10" r:id="rId4"/>
    <sheet name="CA" sheetId="1" r:id="rId5"/>
    <sheet name="CF" sheetId="2" r:id="rId6"/>
    <sheet name="tb_dec_2025" sheetId="3" r:id="rId7"/>
    <sheet name="dividend 2025" sheetId="4" r:id="rId8"/>
    <sheet name="tb_dec24_26.03" sheetId="5" r:id="rId9"/>
    <sheet name="dividend 2024" sheetId="6" r:id="rId10"/>
  </sheets>
  <externalReferences>
    <externalReference r:id="rId11"/>
    <externalReference r:id="rId12"/>
    <externalReference r:id="rId13"/>
  </externalReferenc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6" l="1"/>
  <c r="Q982" i="5"/>
  <c r="S982" i="5" s="1"/>
  <c r="Q981" i="5"/>
  <c r="S981" i="5" s="1"/>
  <c r="Q980" i="5"/>
  <c r="S980" i="5" s="1"/>
  <c r="Q979" i="5"/>
  <c r="S979" i="5" s="1"/>
  <c r="Q977" i="5"/>
  <c r="Q976" i="5"/>
  <c r="S976" i="5" s="1"/>
  <c r="S975" i="5"/>
  <c r="Q975" i="5"/>
  <c r="Q974" i="5"/>
  <c r="S974" i="5" s="1"/>
  <c r="Q973" i="5"/>
  <c r="Q970" i="5"/>
  <c r="S970" i="5" s="1"/>
  <c r="Q969" i="5"/>
  <c r="S969" i="5" s="1"/>
  <c r="Q967" i="5"/>
  <c r="S967" i="5" s="1"/>
  <c r="Q966" i="5"/>
  <c r="S966" i="5" s="1"/>
  <c r="Q965" i="5"/>
  <c r="Q964" i="5"/>
  <c r="S964" i="5" s="1"/>
  <c r="S963" i="5"/>
  <c r="Q963" i="5"/>
  <c r="Q960" i="5"/>
  <c r="Q959" i="5"/>
  <c r="Q956" i="5"/>
  <c r="Q955" i="5"/>
  <c r="Q954" i="5"/>
  <c r="Q953" i="5"/>
  <c r="Q952" i="5"/>
  <c r="Q951" i="5"/>
  <c r="Q950" i="5"/>
  <c r="S950" i="5" s="1"/>
  <c r="Q946" i="5"/>
  <c r="Q941" i="5"/>
  <c r="Q940" i="5"/>
  <c r="Q939" i="5"/>
  <c r="Q938" i="5"/>
  <c r="Q937" i="5"/>
  <c r="Q936" i="5"/>
  <c r="Q931" i="5"/>
  <c r="Q930" i="5"/>
  <c r="Q929" i="5"/>
  <c r="Q928" i="5"/>
  <c r="S928" i="5" s="1"/>
  <c r="S927" i="5"/>
  <c r="Q927" i="5"/>
  <c r="Q926" i="5"/>
  <c r="Q923" i="5"/>
  <c r="Q922" i="5"/>
  <c r="Q921" i="5"/>
  <c r="S921" i="5" s="1"/>
  <c r="S920" i="5" s="1"/>
  <c r="Q920" i="5"/>
  <c r="Q919" i="5"/>
  <c r="Q918" i="5"/>
  <c r="Q917" i="5"/>
  <c r="S916" i="5"/>
  <c r="Q916" i="5"/>
  <c r="Q915" i="5"/>
  <c r="Q914" i="5"/>
  <c r="S914" i="5" s="1"/>
  <c r="Q913" i="5"/>
  <c r="Q912" i="5"/>
  <c r="Q911" i="5"/>
  <c r="S910" i="5"/>
  <c r="Q910" i="5"/>
  <c r="Q908" i="5"/>
  <c r="Q894" i="5"/>
  <c r="Q893" i="5"/>
  <c r="Q892" i="5"/>
  <c r="M890" i="5"/>
  <c r="N890" i="5" s="1"/>
  <c r="T887" i="5"/>
  <c r="Q887" i="5"/>
  <c r="S887" i="5" s="1"/>
  <c r="Q882" i="5"/>
  <c r="Q876" i="5"/>
  <c r="Q845" i="5"/>
  <c r="S845" i="5" s="1"/>
  <c r="Q844" i="5"/>
  <c r="Q843" i="5"/>
  <c r="Q842" i="5"/>
  <c r="Q839" i="5"/>
  <c r="Q838" i="5"/>
  <c r="S838" i="5" s="1"/>
  <c r="Q833" i="5"/>
  <c r="Q832" i="5"/>
  <c r="S832" i="5" s="1"/>
  <c r="S831" i="5"/>
  <c r="Q831" i="5"/>
  <c r="Q827" i="5"/>
  <c r="Q815" i="5"/>
  <c r="Q811" i="5"/>
  <c r="Q810" i="5"/>
  <c r="Q802" i="5"/>
  <c r="S802" i="5" s="1"/>
  <c r="T801" i="5"/>
  <c r="Q801" i="5"/>
  <c r="Q799" i="5"/>
  <c r="Q795" i="5"/>
  <c r="Q794" i="5"/>
  <c r="Q793" i="5"/>
  <c r="Q791" i="5"/>
  <c r="Q790" i="5"/>
  <c r="Q789" i="5"/>
  <c r="Q788" i="5"/>
  <c r="Q787" i="5"/>
  <c r="Q786" i="5"/>
  <c r="Q784" i="5"/>
  <c r="S784" i="5" s="1"/>
  <c r="U784" i="5" s="1"/>
  <c r="Q783" i="5"/>
  <c r="Q782" i="5"/>
  <c r="Q781" i="5"/>
  <c r="Q780" i="5"/>
  <c r="Q778" i="5"/>
  <c r="S776" i="5" s="1"/>
  <c r="Q777" i="5"/>
  <c r="Q776" i="5"/>
  <c r="T779" i="5" s="1"/>
  <c r="Q767" i="5"/>
  <c r="S767" i="5" s="1"/>
  <c r="N767" i="5"/>
  <c r="M767" i="5"/>
  <c r="Q718" i="5"/>
  <c r="Q708" i="5"/>
  <c r="Q619" i="5"/>
  <c r="Q605" i="5"/>
  <c r="S619" i="5" s="1"/>
  <c r="Q604" i="5"/>
  <c r="Q603" i="5"/>
  <c r="Q537" i="5"/>
  <c r="Q534" i="5"/>
  <c r="S135" i="5"/>
  <c r="Q135" i="5"/>
  <c r="Q134" i="5"/>
  <c r="S134" i="5" s="1"/>
  <c r="Q133" i="5"/>
  <c r="Q132" i="5"/>
  <c r="Q131" i="5"/>
  <c r="Q130" i="5"/>
  <c r="Q129" i="5"/>
  <c r="Q128" i="5"/>
  <c r="Q127" i="5"/>
  <c r="S127" i="5" s="1"/>
  <c r="N127" i="5"/>
  <c r="Q112" i="5"/>
  <c r="Q105" i="5"/>
  <c r="S105" i="5" s="1"/>
  <c r="S46" i="5"/>
  <c r="Q46" i="5"/>
  <c r="Q40" i="5"/>
  <c r="Q38" i="5"/>
  <c r="S40" i="5" s="1"/>
  <c r="S35" i="5"/>
  <c r="Q35" i="5"/>
  <c r="Q23" i="5"/>
  <c r="S20" i="5"/>
  <c r="Q20" i="5"/>
  <c r="N19" i="5"/>
  <c r="M19" i="5"/>
  <c r="N18" i="5"/>
  <c r="M18" i="5" s="1"/>
  <c r="M17" i="5" s="1"/>
  <c r="Q17" i="5"/>
  <c r="Q15" i="5"/>
  <c r="Q14" i="5"/>
  <c r="S14" i="5" s="1"/>
  <c r="T15" i="5" s="1"/>
  <c r="S13" i="5"/>
  <c r="Q13" i="5"/>
  <c r="Q12" i="5"/>
  <c r="S11" i="5"/>
  <c r="Q11" i="5"/>
  <c r="N11" i="5"/>
  <c r="Q10" i="5"/>
  <c r="S10" i="5" s="1"/>
  <c r="S9" i="5"/>
  <c r="Q9" i="5"/>
  <c r="Q8" i="5"/>
  <c r="S8" i="5" s="1"/>
  <c r="Q7" i="5"/>
  <c r="S7" i="5" s="1"/>
  <c r="Q6" i="5"/>
  <c r="S5" i="5"/>
  <c r="Q5" i="5"/>
  <c r="E46" i="4"/>
  <c r="E140" i="3"/>
  <c r="E139" i="3"/>
  <c r="H138" i="3"/>
  <c r="E138" i="3"/>
  <c r="E137" i="3"/>
  <c r="E134" i="3"/>
  <c r="E133" i="3"/>
  <c r="E132" i="3"/>
  <c r="E130" i="3"/>
  <c r="E127" i="3"/>
  <c r="E126" i="3"/>
  <c r="E125" i="3"/>
  <c r="E123" i="3"/>
  <c r="E122" i="3"/>
  <c r="E121" i="3"/>
  <c r="E109" i="3"/>
  <c r="E93" i="3"/>
  <c r="E92" i="3"/>
  <c r="E91" i="3"/>
  <c r="E88" i="3"/>
  <c r="E86" i="3"/>
  <c r="E84" i="3"/>
  <c r="E78" i="3"/>
  <c r="E74" i="3"/>
  <c r="E72" i="3"/>
  <c r="E70" i="3"/>
  <c r="E67" i="3"/>
  <c r="E66" i="3"/>
  <c r="E61" i="3"/>
  <c r="F58" i="3"/>
  <c r="E49" i="3"/>
  <c r="E51" i="3" s="1"/>
  <c r="E43" i="3"/>
  <c r="E41" i="3"/>
  <c r="E40" i="3"/>
  <c r="F37" i="3"/>
  <c r="E36" i="3"/>
  <c r="E32" i="3"/>
  <c r="E30" i="3"/>
  <c r="E19" i="3"/>
  <c r="E13" i="3"/>
  <c r="G11" i="3"/>
  <c r="O39" i="2"/>
  <c r="E36" i="2"/>
  <c r="O33" i="2"/>
  <c r="E33" i="2"/>
  <c r="O32" i="2"/>
  <c r="O29" i="2"/>
  <c r="O28" i="2"/>
  <c r="E27" i="2"/>
  <c r="D27" i="2"/>
  <c r="C27" i="2"/>
  <c r="E25" i="2"/>
  <c r="H25" i="2" s="1"/>
  <c r="O24" i="2"/>
  <c r="O22" i="2" s="1"/>
  <c r="O23" i="2"/>
  <c r="I22" i="2"/>
  <c r="E22" i="2"/>
  <c r="D22" i="2"/>
  <c r="C22" i="2"/>
  <c r="M21" i="2"/>
  <c r="I21" i="2"/>
  <c r="E20" i="2" s="1"/>
  <c r="E21" i="2"/>
  <c r="O20" i="2"/>
  <c r="L20" i="2"/>
  <c r="M20" i="2" s="1"/>
  <c r="E19" i="2" s="1"/>
  <c r="K20" i="2"/>
  <c r="I20" i="2"/>
  <c r="O19" i="2"/>
  <c r="M19" i="2"/>
  <c r="I19" i="2"/>
  <c r="O18" i="2"/>
  <c r="I18" i="2"/>
  <c r="E18" i="2"/>
  <c r="O16" i="2"/>
  <c r="E16" i="2"/>
  <c r="O15" i="2"/>
  <c r="E15" i="2"/>
  <c r="O14" i="2"/>
  <c r="O31" i="2" s="1"/>
  <c r="E14" i="2"/>
  <c r="O13" i="2"/>
  <c r="O30" i="2" s="1"/>
  <c r="E13" i="2"/>
  <c r="O12" i="2"/>
  <c r="E12" i="2"/>
  <c r="O11" i="2"/>
  <c r="E11" i="2"/>
  <c r="O10" i="2"/>
  <c r="E10" i="2"/>
  <c r="O9" i="2"/>
  <c r="E9" i="2"/>
  <c r="O6" i="2"/>
  <c r="O5" i="2"/>
  <c r="D5" i="2"/>
  <c r="C5" i="2"/>
  <c r="C34" i="2" s="1"/>
  <c r="N17" i="5" l="1"/>
  <c r="E5" i="2"/>
  <c r="E34" i="2" s="1"/>
  <c r="E37" i="2" s="1"/>
  <c r="E39" i="2" s="1"/>
  <c r="O27" i="2"/>
  <c r="O34" i="2" s="1"/>
  <c r="O41" i="2" s="1"/>
  <c r="S777" i="5" l="1"/>
  <c r="T776" i="5"/>
  <c r="U776" i="5" l="1"/>
  <c r="C10" i="1" l="1"/>
  <c r="C9" i="1"/>
  <c r="C8" i="1"/>
  <c r="C7" i="1"/>
  <c r="C6" i="1"/>
  <c r="C5" i="1"/>
  <c r="C4" i="1"/>
  <c r="C3" i="1"/>
  <c r="C2" i="1"/>
  <c r="C1" i="1"/>
</calcChain>
</file>

<file path=xl/sharedStrings.xml><?xml version="1.0" encoding="utf-8"?>
<sst xmlns="http://schemas.openxmlformats.org/spreadsheetml/2006/main" count="2379" uniqueCount="1670">
  <si>
    <t>Altii</t>
  </si>
  <si>
    <t>Financial services</t>
  </si>
  <si>
    <t>FMCG</t>
  </si>
  <si>
    <t>Human Resources</t>
  </si>
  <si>
    <t>IT</t>
  </si>
  <si>
    <t>Manufacturing</t>
  </si>
  <si>
    <t>Oil&amp;Gas</t>
  </si>
  <si>
    <t>Public</t>
  </si>
  <si>
    <t>Retail</t>
  </si>
  <si>
    <t>Grand Total</t>
  </si>
  <si>
    <t>SITUATII FINANCIARE LA 31 DECEMBRIE 2025</t>
  </si>
  <si>
    <t xml:space="preserve"> Exercitiul financiar </t>
  </si>
  <si>
    <t>ARGUS 2023</t>
  </si>
  <si>
    <t xml:space="preserve"> curent 2023</t>
  </si>
  <si>
    <t xml:space="preserve"> curent 2025</t>
  </si>
  <si>
    <t xml:space="preserve"> 1)Fluxuri de numerar din activitatea de exploatare</t>
  </si>
  <si>
    <t>Rezultat net inainte de impozitare</t>
  </si>
  <si>
    <t xml:space="preserve">Eliminarea veniturilor si cheltuielilor nemonetare: </t>
  </si>
  <si>
    <t>Variatia productiei</t>
  </si>
  <si>
    <t>Cheltuieli cu amortizarile</t>
  </si>
  <si>
    <t>Cheltuieli cu provizioane</t>
  </si>
  <si>
    <t>Venit din provizioane</t>
  </si>
  <si>
    <t>Variatie din subventii, vanzarea/casarea de mijloace fixe - (impact net)</t>
  </si>
  <si>
    <t>Venituri din dobanzi</t>
  </si>
  <si>
    <t>Cheltuieli cu dobanzile</t>
  </si>
  <si>
    <t>Cheltuieli din dif de curs</t>
  </si>
  <si>
    <t>Venituri  din dif curs</t>
  </si>
  <si>
    <t>Modificarile capitalului circulant</t>
  </si>
  <si>
    <t>Variatia stocurilor</t>
  </si>
  <si>
    <t>Variatia clientilor si a altor creante din exploatare</t>
  </si>
  <si>
    <t>Variatia furnizorilor si a altor datorii de exploatare</t>
  </si>
  <si>
    <t>Plati privind impozitul pe profit</t>
  </si>
  <si>
    <t>2)Fluxuri de numerar  din activitatea de investitii</t>
  </si>
  <si>
    <t>Variatia de imob necorporale</t>
  </si>
  <si>
    <t>Variatia de mijloace fixe</t>
  </si>
  <si>
    <t>Variatia de imob financiare</t>
  </si>
  <si>
    <t>3)Fluxuri de numerar din act de finantare</t>
  </si>
  <si>
    <t>Variatia Imprumuturilor bancare</t>
  </si>
  <si>
    <t>Variatie leasing</t>
  </si>
  <si>
    <t>Incasari dobanzi</t>
  </si>
  <si>
    <t>Plati de dobanzi</t>
  </si>
  <si>
    <t>Dividende platite</t>
  </si>
  <si>
    <t>Dividende incasate</t>
  </si>
  <si>
    <t>Flux de numerar total</t>
  </si>
  <si>
    <t>Trezoreria de la inceputul  exercitiului</t>
  </si>
  <si>
    <t>Trezoreria la sfarsitul exercitiului</t>
  </si>
  <si>
    <t>Impact net</t>
  </si>
  <si>
    <t>diferenta</t>
  </si>
  <si>
    <t xml:space="preserve">Semnatura si stampila </t>
  </si>
  <si>
    <t>Cont</t>
  </si>
  <si>
    <t>Denumire</t>
  </si>
  <si>
    <t>Solduri Finale 31 12 2024</t>
  </si>
  <si>
    <t>Solduri Finale 31 12 2025</t>
  </si>
  <si>
    <t>1012</t>
  </si>
  <si>
    <t>CAPITAL SUBSCRIS VARSAT</t>
  </si>
  <si>
    <t>1041</t>
  </si>
  <si>
    <t>PRIME DE EMISIUNE</t>
  </si>
  <si>
    <t>1061</t>
  </si>
  <si>
    <t>REZERVE LEGALE</t>
  </si>
  <si>
    <t>1068</t>
  </si>
  <si>
    <t>ALTE REZERVE</t>
  </si>
  <si>
    <t>1092</t>
  </si>
  <si>
    <t>ACTIUNI PROPRII DETINUTE PE TERMEN LUNG</t>
  </si>
  <si>
    <t>1171</t>
  </si>
  <si>
    <t>REZULTATUL REPORTAT - PROFITUL NEREP./ PIREDERE NEACOP.</t>
  </si>
  <si>
    <t>121</t>
  </si>
  <si>
    <t>PROFIT SI PIERDERE</t>
  </si>
  <si>
    <t>1498</t>
  </si>
  <si>
    <t>ALTE PIERDERI LEGATE DE INSTRUMENTELE DE CAPITALURI PROPRII</t>
  </si>
  <si>
    <t>1518</t>
  </si>
  <si>
    <t>ALTE PROVIZIOANE</t>
  </si>
  <si>
    <t>167</t>
  </si>
  <si>
    <t>ALTE IMPRUMUTURI SI DATORII ASIMILATE</t>
  </si>
  <si>
    <t xml:space="preserve">Total sume clasa 1: </t>
  </si>
  <si>
    <t>205</t>
  </si>
  <si>
    <t>CONCESIUNI, BREVETE, LICENTE, MARCI COMERCIALE</t>
  </si>
  <si>
    <t>208</t>
  </si>
  <si>
    <t>ALTE IMOBILIZARI NECORPORALE</t>
  </si>
  <si>
    <t>212</t>
  </si>
  <si>
    <t>CONSTRUCTII</t>
  </si>
  <si>
    <t>2132</t>
  </si>
  <si>
    <t>APARATE SI INSTALATII DE MASURA, CONTROL SI REGLARE</t>
  </si>
  <si>
    <t>2133</t>
  </si>
  <si>
    <t>MIJLOACE DE TRANSPORT</t>
  </si>
  <si>
    <t>214</t>
  </si>
  <si>
    <t>MOBILIER, APARATURA BIROTICA, ALTE ACTIVE CORPORALE</t>
  </si>
  <si>
    <t>261</t>
  </si>
  <si>
    <t>ACTIUNI DETINUTE LA ENTITATILE AFILIATE</t>
  </si>
  <si>
    <t>2678</t>
  </si>
  <si>
    <t>ALTE CREANTE IMOBILIZATE</t>
  </si>
  <si>
    <t>2695</t>
  </si>
  <si>
    <t>VARSAMINTE DE EFECTUAT PENTRU ALTE IMOBILIZARI FINANCIARE</t>
  </si>
  <si>
    <t>2805</t>
  </si>
  <si>
    <t>AMORT. CONCESIUNI, BREVETE, LICENTE, MARCI COMERCIALE</t>
  </si>
  <si>
    <t>2808</t>
  </si>
  <si>
    <t>AMORT. ALTOR  IMOB. NECORPORALE</t>
  </si>
  <si>
    <t>2812</t>
  </si>
  <si>
    <t>AMORT. CONSTRUCTIILOR</t>
  </si>
  <si>
    <t>2813</t>
  </si>
  <si>
    <t>AMORT. INSTALATIILOR, MIJ. DE TRANSPORT</t>
  </si>
  <si>
    <t>2814</t>
  </si>
  <si>
    <t>AMORT. ALTOR IMOBILIZARI CORPORALE</t>
  </si>
  <si>
    <t>2903</t>
  </si>
  <si>
    <t>AJUSTARI - DEPRECIEREA CHELTUIELILOR DE DEZVOLTARE</t>
  </si>
  <si>
    <t xml:space="preserve">Total sume clasa 2: </t>
  </si>
  <si>
    <t>303</t>
  </si>
  <si>
    <t>MAT. DE NATURA OB. DE INVENTAR</t>
  </si>
  <si>
    <t>371</t>
  </si>
  <si>
    <t>MARFURI</t>
  </si>
  <si>
    <t xml:space="preserve">Total sume clasa 3: </t>
  </si>
  <si>
    <t>401</t>
  </si>
  <si>
    <t>FURNIZORI</t>
  </si>
  <si>
    <t>404</t>
  </si>
  <si>
    <t>FURNIZORI DE IMOBILIZARI</t>
  </si>
  <si>
    <t>408</t>
  </si>
  <si>
    <t>FURNIZORI - FACTURI NESOSITE</t>
  </si>
  <si>
    <t>4091</t>
  </si>
  <si>
    <t>FURNIZORI — DEBITORI PT. CUMPARARI DE BUNURI (STOCURI)</t>
  </si>
  <si>
    <t>4092</t>
  </si>
  <si>
    <t>FURNIZORI — DEBITORI PT. PRESTARI DE SERVICII</t>
  </si>
  <si>
    <t>4111</t>
  </si>
  <si>
    <t>CLIENTI</t>
  </si>
  <si>
    <t>4118</t>
  </si>
  <si>
    <t>CLIENTI INCERTI SAU IN LITIGIU</t>
  </si>
  <si>
    <t>418</t>
  </si>
  <si>
    <t>CLIENTI - FACTURI DE INTOCMIT</t>
  </si>
  <si>
    <t>419</t>
  </si>
  <si>
    <t>CLIENTI - CREDITORI</t>
  </si>
  <si>
    <t>421</t>
  </si>
  <si>
    <t>PERSONAL - SALARII DATORATE</t>
  </si>
  <si>
    <t>423</t>
  </si>
  <si>
    <t>PERSONAL - AJUTOARE MATERIALE DATORATE</t>
  </si>
  <si>
    <t>425</t>
  </si>
  <si>
    <t>AVANSURI ACORDATE PERSONALULUI</t>
  </si>
  <si>
    <t>427</t>
  </si>
  <si>
    <t>RETINERI DIN SALARII DATORATE TERTILOR</t>
  </si>
  <si>
    <t>4282</t>
  </si>
  <si>
    <t>ALTE CREANTE IN LEGATURA CU PERSONALUL</t>
  </si>
  <si>
    <t>4315</t>
  </si>
  <si>
    <t>CONTR. DE ASIGURARI SOCIALE</t>
  </si>
  <si>
    <t>4316</t>
  </si>
  <si>
    <t>CONTR. DE ASIGURARI SOCIALE DE SANATATE</t>
  </si>
  <si>
    <t>436</t>
  </si>
  <si>
    <t>CONTR. ASIGURATORIE DE MUNCA</t>
  </si>
  <si>
    <t>4382</t>
  </si>
  <si>
    <t>ALTE CREANTE SOCIALE</t>
  </si>
  <si>
    <t>4411</t>
  </si>
  <si>
    <t>IMPOZITUL PE PROFIT</t>
  </si>
  <si>
    <t>4423</t>
  </si>
  <si>
    <t>TVA DE PLATA</t>
  </si>
  <si>
    <t>4424</t>
  </si>
  <si>
    <t>TVA DE RECUPERAT</t>
  </si>
  <si>
    <t>4426</t>
  </si>
  <si>
    <t>TVA DEDUCTIBILA</t>
  </si>
  <si>
    <t>4427</t>
  </si>
  <si>
    <t>TVA COLECTATA</t>
  </si>
  <si>
    <t>4428</t>
  </si>
  <si>
    <t>TVA NEEXIGIBILA</t>
  </si>
  <si>
    <t>444</t>
  </si>
  <si>
    <t>IMPOZITUL PE VENITURI DE NATURA SALARIILOR</t>
  </si>
  <si>
    <t>446</t>
  </si>
  <si>
    <t>ALTE IMPOZITE, TAXE SI VARSAMINTE ASIMILATE</t>
  </si>
  <si>
    <t>447</t>
  </si>
  <si>
    <t>FONDURI SPECIALE TAXE SI VARSAMINTE ASIMILATE</t>
  </si>
  <si>
    <t>4481</t>
  </si>
  <si>
    <t>ALTE DATORII FATA DE BUGETUL STATULUI</t>
  </si>
  <si>
    <t>4482</t>
  </si>
  <si>
    <t>ALTE CREANTE PRIVIND BUGETUL STATULUI</t>
  </si>
  <si>
    <t>4511</t>
  </si>
  <si>
    <t>DECONTARI INTRE ENTITATILE AFILIATE</t>
  </si>
  <si>
    <t>4551</t>
  </si>
  <si>
    <t>ACTIONARI/ASOCIATI - CONTURI CURENTE</t>
  </si>
  <si>
    <t>457</t>
  </si>
  <si>
    <t>DIVIDENDE DE PLATIT</t>
  </si>
  <si>
    <t>461</t>
  </si>
  <si>
    <t>DEBITORI DIVERSI</t>
  </si>
  <si>
    <t>462</t>
  </si>
  <si>
    <t>CREDITORI DIVERSI</t>
  </si>
  <si>
    <t>471</t>
  </si>
  <si>
    <t>CHELTUIELI INREGISTRATE IN AVANS</t>
  </si>
  <si>
    <t>472</t>
  </si>
  <si>
    <t>VENITURI INREGISTRATE IN AVANS</t>
  </si>
  <si>
    <t>473</t>
  </si>
  <si>
    <t>DECONTARI DIN OPERATIUNI IN CURS DE CLARIFICARE</t>
  </si>
  <si>
    <t>4751</t>
  </si>
  <si>
    <t>SUBVENTII GUVERNAMENTALE PENTRU INVESTITII</t>
  </si>
  <si>
    <t>4758</t>
  </si>
  <si>
    <t>ALTE SUME PRIMITE CU CARACTER DE SUBVENTII PENTRU INVESTITII</t>
  </si>
  <si>
    <t>491</t>
  </si>
  <si>
    <t>AJUSTARI - DEPRECIEREA CREANTELOR - CLIENTI</t>
  </si>
  <si>
    <t>496</t>
  </si>
  <si>
    <t>AJUSTARI - DEPRECIEREA CREANTELOR - DEBITORI DIVERSI</t>
  </si>
  <si>
    <t xml:space="preserve">Total sume clasa 4: </t>
  </si>
  <si>
    <t>5081</t>
  </si>
  <si>
    <t>ALTE TITLURI DE PLASAMENT</t>
  </si>
  <si>
    <t>5121</t>
  </si>
  <si>
    <t>CONTURI LA BANCA IN LEI</t>
  </si>
  <si>
    <t>5124</t>
  </si>
  <si>
    <t>CONTURI LA BANCA IN VALUTA</t>
  </si>
  <si>
    <t>5125</t>
  </si>
  <si>
    <t>SUME IN CURS DE DECONTARE</t>
  </si>
  <si>
    <t>5191</t>
  </si>
  <si>
    <t>CREDITE BANCARE PE TERMEN SCURT</t>
  </si>
  <si>
    <t>5311</t>
  </si>
  <si>
    <t>CASA IN LEI</t>
  </si>
  <si>
    <t>5328</t>
  </si>
  <si>
    <t>ALTE VALORI</t>
  </si>
  <si>
    <t>542</t>
  </si>
  <si>
    <t>AVANSURI DE TREZORERIE</t>
  </si>
  <si>
    <t>581</t>
  </si>
  <si>
    <t>VIRAMENTE INTERNE</t>
  </si>
  <si>
    <t xml:space="preserve">Total sume clasa 5: </t>
  </si>
  <si>
    <t>6022</t>
  </si>
  <si>
    <t>CHELT. PRIVIND COMBUSTIBILUL</t>
  </si>
  <si>
    <t>6028</t>
  </si>
  <si>
    <t>CHELT.CU ALTE MAT.CONSUMABILE</t>
  </si>
  <si>
    <t>603</t>
  </si>
  <si>
    <t>CHELT. CU OBIECTE DE INVENTAR</t>
  </si>
  <si>
    <t>604</t>
  </si>
  <si>
    <t>CHELT. CU MAT.NESTOCATE</t>
  </si>
  <si>
    <t>6051</t>
  </si>
  <si>
    <t>CHELT. PRIVIND CONSUMUL DE ENERGIE</t>
  </si>
  <si>
    <t>6052</t>
  </si>
  <si>
    <t>CHELT. PRIVIND CONSUMUL DE APA</t>
  </si>
  <si>
    <t>6053</t>
  </si>
  <si>
    <t>CHELT. PRIVIND CONSUMUL DE GAZE NATURALE</t>
  </si>
  <si>
    <t>607</t>
  </si>
  <si>
    <t>CHELT. PRIVIND MARFURILE</t>
  </si>
  <si>
    <t>609</t>
  </si>
  <si>
    <t>REDUCERI COMERCIALE PRIMITE</t>
  </si>
  <si>
    <t>611</t>
  </si>
  <si>
    <t>CHELT. CU INTRETINEREA SI REPARATIILE</t>
  </si>
  <si>
    <t>6123</t>
  </si>
  <si>
    <t>CHELTUIELI CU CHIRIILE</t>
  </si>
  <si>
    <t>613</t>
  </si>
  <si>
    <t>CHELT. CU PRIME DE ASIGURARE</t>
  </si>
  <si>
    <t>615</t>
  </si>
  <si>
    <t>CHELT. CU PREGATIREA PERSONALULUI</t>
  </si>
  <si>
    <t>617</t>
  </si>
  <si>
    <t>CHELTUIELI DE MANAGEMENT</t>
  </si>
  <si>
    <t>618</t>
  </si>
  <si>
    <t>CHELTUIELI DE CONSULTANTA</t>
  </si>
  <si>
    <t>621</t>
  </si>
  <si>
    <t>CHELT. CU COLABORATORII</t>
  </si>
  <si>
    <t>622</t>
  </si>
  <si>
    <t>CHELT. CU COMISIOANE SI ONORARIILE</t>
  </si>
  <si>
    <t>6231</t>
  </si>
  <si>
    <t>CHELTUIELI DE PROTOCOL</t>
  </si>
  <si>
    <t>6232</t>
  </si>
  <si>
    <t>CHELTUIELI DE RECLAMA SI PUBLICITATE</t>
  </si>
  <si>
    <t>624</t>
  </si>
  <si>
    <t>CHELT. CU TRANSPORTUL DE BUNURI SI PERSONAL</t>
  </si>
  <si>
    <t>625</t>
  </si>
  <si>
    <t>CHELT. CU DEPLASARI, DETASARI SI TRANSFERARI</t>
  </si>
  <si>
    <t>626</t>
  </si>
  <si>
    <t>CHELT. POSTALE SI TAXE DE TELECOMUNICATII</t>
  </si>
  <si>
    <t>627</t>
  </si>
  <si>
    <t>CHELT. CU SERV.BANCARE SI ASIMILATE</t>
  </si>
  <si>
    <t>628</t>
  </si>
  <si>
    <t>ALTE CHELT. CU SERVICIILE EXECUTATE DE TERTI</t>
  </si>
  <si>
    <t>635</t>
  </si>
  <si>
    <t>CHELT. CU ALTE IMPOZITE, TAXE SI VARSAMINTE ASIMILATE</t>
  </si>
  <si>
    <t>641</t>
  </si>
  <si>
    <t>CHELT. CU SALARIILE PERSONALULUI</t>
  </si>
  <si>
    <t>6422</t>
  </si>
  <si>
    <t>CHELT. CU TICHETELE DE MASA ACORDATE SALARIATILOR</t>
  </si>
  <si>
    <t>6458</t>
  </si>
  <si>
    <t>ALTE CHELT. PRIVIND ASIGURARILE SI PROTECTIA SOCIALA</t>
  </si>
  <si>
    <t>6461</t>
  </si>
  <si>
    <t>CHELT. CU CONTRIB. ASIGURATORIE PT. MUNCA A SALARIATILOR</t>
  </si>
  <si>
    <t>6462</t>
  </si>
  <si>
    <t>CHELT. CU CONTRIB. ASIGURATORIE PT. MUNCA A ALTOR PERSOANE</t>
  </si>
  <si>
    <t>652</t>
  </si>
  <si>
    <t>CHELT. CU PROTECTIA MEDIULUI INCONJURATOR</t>
  </si>
  <si>
    <t>654</t>
  </si>
  <si>
    <t>PIERDERI DIN CREANTE SI DEBITORI DIVERSI</t>
  </si>
  <si>
    <t>6581</t>
  </si>
  <si>
    <t>DESPAGUBIRI, AMENZI SI PENALITATI</t>
  </si>
  <si>
    <t>6582</t>
  </si>
  <si>
    <t>DONATII ACORDATE</t>
  </si>
  <si>
    <t>6583</t>
  </si>
  <si>
    <t>CHELT. ACTIVELE CEDATE SI ALTE OPERATIUNI DE CAPITAL</t>
  </si>
  <si>
    <t>6584</t>
  </si>
  <si>
    <t>CHELT. CU SUMELE SAU BUNURILE ACORDATE CA SPONSORIZARI</t>
  </si>
  <si>
    <t>6588</t>
  </si>
  <si>
    <t>ALTE CHELTUIELI DE EXPLOATARE</t>
  </si>
  <si>
    <t>6641</t>
  </si>
  <si>
    <t>CHELT. CU IMOBOBILIZARILE FINANCIARE CEDATE</t>
  </si>
  <si>
    <t>6651</t>
  </si>
  <si>
    <t>DIFERENTE NEFAVORABILE DE CURS VALUTAR</t>
  </si>
  <si>
    <t>666</t>
  </si>
  <si>
    <t>CHELT. PRIVIND DOBANZILE</t>
  </si>
  <si>
    <t>667</t>
  </si>
  <si>
    <t>CHELT. CU SCONTURILE ACORDATE</t>
  </si>
  <si>
    <t>6811</t>
  </si>
  <si>
    <t>CHELT. DE EXPLOATARE CU AMORTIZAREA IMOBILIZARILOR</t>
  </si>
  <si>
    <t>6813</t>
  </si>
  <si>
    <t>CHELT.  CU AJUSTARILE PT. DEPREC IMOBILIZARILOR</t>
  </si>
  <si>
    <t>6814</t>
  </si>
  <si>
    <t>CHELT.  CU AJUSTARILE PT. DEPREC. ACTIVE CIRCULANTE</t>
  </si>
  <si>
    <t>691</t>
  </si>
  <si>
    <t>CHELT. CU IMPOZITUL PE PROFIT</t>
  </si>
  <si>
    <t xml:space="preserve">Total sume clasa 6: </t>
  </si>
  <si>
    <t>704</t>
  </si>
  <si>
    <t>VEN. DIN SERVICII PRESTATE</t>
  </si>
  <si>
    <t>707</t>
  </si>
  <si>
    <t>VEN. DIN VANZARI DE MARFURI</t>
  </si>
  <si>
    <t>7584</t>
  </si>
  <si>
    <t>VEN. DIN SUBVENTII PT. INVESTITII</t>
  </si>
  <si>
    <t>7588</t>
  </si>
  <si>
    <t>ALTE VENITURI DIN EXPLOATARE</t>
  </si>
  <si>
    <t>7611</t>
  </si>
  <si>
    <t>VEN. DIN ACTIUNI DETINUTE LA ENTIT AFILIATE-NEIMPOZABIL &gt; 1 AN</t>
  </si>
  <si>
    <t>7612</t>
  </si>
  <si>
    <t>VEN. DIN ACTIUNI DETINUTE LA ENTITATI ASOCIATE</t>
  </si>
  <si>
    <t>7651</t>
  </si>
  <si>
    <t>VEN. DIN DIFERENTE FAVORABILE DE CURS VALUTAR</t>
  </si>
  <si>
    <t>766</t>
  </si>
  <si>
    <t>VEN. DIN DOBINZI</t>
  </si>
  <si>
    <t>768</t>
  </si>
  <si>
    <t>ALTE VEN. FINANCIARE</t>
  </si>
  <si>
    <t>7812</t>
  </si>
  <si>
    <t>VEN. DIN PROVIZIOANE</t>
  </si>
  <si>
    <t>7814</t>
  </si>
  <si>
    <t>VEN. DIN AJUSTARI PT. DEPR. ACTIVELOR CIRCCULANTE</t>
  </si>
  <si>
    <t xml:space="preserve">Total sume clasa 7: </t>
  </si>
  <si>
    <t>data</t>
  </si>
  <si>
    <t>explicatie</t>
  </si>
  <si>
    <t>cont_d</t>
  </si>
  <si>
    <t>cont_c</t>
  </si>
  <si>
    <t>suma</t>
  </si>
  <si>
    <t>tip</t>
  </si>
  <si>
    <t>ndp</t>
  </si>
  <si>
    <t>fel_d</t>
  </si>
  <si>
    <t>IMPOZIT DIVIDENDE 10% IAN 2025</t>
  </si>
  <si>
    <t>457.00001</t>
  </si>
  <si>
    <t>446.DIV10%</t>
  </si>
  <si>
    <t/>
  </si>
  <si>
    <t>IMPOZDIV10%</t>
  </si>
  <si>
    <t>Diverse</t>
  </si>
  <si>
    <t>FLOREA BOGDAN LIVIU DIVIDENDE FEBR</t>
  </si>
  <si>
    <t>5121.00047</t>
  </si>
  <si>
    <t>EX0302</t>
  </si>
  <si>
    <t>Banca</t>
  </si>
  <si>
    <t>DIVIDENDE CC JALBA CLAUDIU ADRIAN CASIERII RAPORT FEBR DEPOZITAR</t>
  </si>
  <si>
    <t>457.00003</t>
  </si>
  <si>
    <t>EX1102</t>
  </si>
  <si>
    <t>IMPOZIT DIVIDENDE 8% JALBA 2024 LISTA DEPOZITAR RAPORT</t>
  </si>
  <si>
    <t>446.DIV8%</t>
  </si>
  <si>
    <t>NC1102</t>
  </si>
  <si>
    <t>DIVIDENDE PLATITE 2024 DEPOZITARUL CENTRAL AMITROAIE RAPORT</t>
  </si>
  <si>
    <t>EX2103</t>
  </si>
  <si>
    <t>IMPOZIT DIVIDENDE 10% AMITROAIE</t>
  </si>
  <si>
    <t>NC IMPOZ</t>
  </si>
  <si>
    <t>FLOREA BOGDAN LIVIU</t>
  </si>
  <si>
    <t>EX2603</t>
  </si>
  <si>
    <t>IMPOZIT DIVIDENDE 10% BOGDAN FLOREA</t>
  </si>
  <si>
    <t>8</t>
  </si>
  <si>
    <t>NC Impoz</t>
  </si>
  <si>
    <t>32 Nota contabil</t>
  </si>
  <si>
    <t>IMPOZIT DIVIDENDE 8%</t>
  </si>
  <si>
    <t>NC Impozit</t>
  </si>
  <si>
    <t>FLOREA BOGDAN LIVIU DIVIDENDE 2022</t>
  </si>
  <si>
    <t>17 Nota contabil</t>
  </si>
  <si>
    <t>NC</t>
  </si>
  <si>
    <t>DIV. NECUV CC - PJ CU ACTIUNI LA PROPRIA FIRMA</t>
  </si>
  <si>
    <t>457.00004</t>
  </si>
  <si>
    <t>HGA 2/12.08.2025</t>
  </si>
  <si>
    <t>IMPOZIT PE DIVIDENDE 10%-PJ</t>
  </si>
  <si>
    <t>457.00005</t>
  </si>
  <si>
    <t>446.00004</t>
  </si>
  <si>
    <t>IMP DIV PJ ROM</t>
  </si>
  <si>
    <t>IMPOZIT PE DIVIDENDE 10%-PF</t>
  </si>
  <si>
    <t>457.00006</t>
  </si>
  <si>
    <t>446.00005</t>
  </si>
  <si>
    <t>IMP DIV PF ROM</t>
  </si>
  <si>
    <t>IMPOZIT PE DIVIDENDE 10%-PF NEREZIDENTE UE/NON UE</t>
  </si>
  <si>
    <t>446.00006</t>
  </si>
  <si>
    <t>IMP DIV PF NEREZ</t>
  </si>
  <si>
    <t>DIVIDENDE DE PLATA - PERSOANE JURIDICE</t>
  </si>
  <si>
    <t>5121.00051</t>
  </si>
  <si>
    <t>RO0018776</t>
  </si>
  <si>
    <t>DIVIDENDE DE PLATA- PERSOANE FIZICE</t>
  </si>
  <si>
    <t>509186 lei cu op- dif 14168.11 se inc in 25.09.25</t>
  </si>
  <si>
    <t>07 Nota contabil</t>
  </si>
  <si>
    <t>nc</t>
  </si>
  <si>
    <t>24 Nota contabil</t>
  </si>
  <si>
    <t>IMPOZIT PE DIVIDENDE 10%-PF BOGDAN FL AN 2024</t>
  </si>
  <si>
    <t>IMP/DIV AGA 19.12.2025-BF</t>
  </si>
  <si>
    <t>IMP/DIV-AGA 19.1</t>
  </si>
  <si>
    <t>IMPOZIT PE DIVIDENDE 10%-PF REZIDENTE FARA BF</t>
  </si>
  <si>
    <t>IMPOZIT PE DIVIDENDE 10%-PF NEREZIDENTE UE/NON UE FARA BF</t>
  </si>
  <si>
    <t>IMPOZIT PE DIVIDENDE 10%-PJ AGA 25.08.25 FARA CC</t>
  </si>
  <si>
    <t>IMP/DIV AGA 19.1</t>
  </si>
  <si>
    <t>IMP/DIV BF AGA 1/2025</t>
  </si>
  <si>
    <t>IMP BF AGA 1/25</t>
  </si>
  <si>
    <t>IMP/DIV PF REZIDENTE AGA 1/2025</t>
  </si>
  <si>
    <t>IMP/DIV PF REZ A</t>
  </si>
  <si>
    <t>IMP/DIV PF NEREZIDIDENTE AGA 1/2025</t>
  </si>
  <si>
    <t>IMP/DIV PF NEREZ</t>
  </si>
  <si>
    <t>IMP/DIV PJ FARA CC-AGA 2/12.08.2025</t>
  </si>
  <si>
    <t xml:space="preserve">IMP/DIV PJ FARA </t>
  </si>
  <si>
    <t>CONNECTIONS CONSULT SA   c.f. RO17753763   r.c. J2005011864405  Capital social 1308200 BUCURESTI sect. 1 str. Buzesti nr. 71 et. 7-8 cod postal 011013 tel. 0372768332</t>
  </si>
  <si>
    <t>--</t>
  </si>
  <si>
    <t>Solduri initiale an</t>
  </si>
  <si>
    <t>Sume precedente</t>
  </si>
  <si>
    <t>Rulaje perioada</t>
  </si>
  <si>
    <t>Sume totale</t>
  </si>
  <si>
    <t>Solduri finale</t>
  </si>
  <si>
    <t>Denumirea contului</t>
  </si>
  <si>
    <t>Debitoare</t>
  </si>
  <si>
    <t>Creditoare</t>
  </si>
  <si>
    <t>BENEFICII ALE ANGAJATILOR SUB FORMA DE CAPITALURI PROPRII</t>
  </si>
  <si>
    <t>REZ. REPORTAT PT. EXCEDENT NEREP. SAU DEFICIT NEACOP. - AFSP</t>
  </si>
  <si>
    <t>EXCEDENT/PROFIT SAU DEFICIT/PIERDERE</t>
  </si>
  <si>
    <t>REPARTIZAREA EXCEDENTULUI/PROFITULUI</t>
  </si>
  <si>
    <t>CREDITE BANCARE PE TERMEN LUNG</t>
  </si>
  <si>
    <t>PORSCHE LEASING</t>
  </si>
  <si>
    <t>TS</t>
  </si>
  <si>
    <t>TL</t>
  </si>
  <si>
    <t>CTR 60954 TOYOTA CAMRY 2.5 JTNB23HK603085978</t>
  </si>
  <si>
    <t>PORSCHE LEASING CUPRA CTR 414712 /06.11.2023</t>
  </si>
  <si>
    <t>CONCESIUNI, BREVETE, LICENTE, MARCI COM., DREPTURI</t>
  </si>
  <si>
    <t>OFFICE HOME &amp; BUSINESS 2019, MICROSOFT</t>
  </si>
  <si>
    <t>MICROSOFT WINDOWS 10 PRO, 64 BIT</t>
  </si>
  <si>
    <t>SOFT OFM SALE</t>
  </si>
  <si>
    <t>TEAMVIEWER 13 BUSINESS</t>
  </si>
  <si>
    <t>LICENTA WINDOWS HOME 10 64BIT</t>
  </si>
  <si>
    <t>APLICATIE DIGITAL ACCOUNTANT</t>
  </si>
  <si>
    <t>APLICATIE "OPTIMIZARE PROCESE BUSINESS P&amp;G"</t>
  </si>
  <si>
    <t>APLICATIE "RESOURCE MANAGEMENT"</t>
  </si>
  <si>
    <t>DEMO RPA APLICATIE P&amp;G</t>
  </si>
  <si>
    <t>GILLETTE 5 SILVER BULLETS</t>
  </si>
  <si>
    <t>APLICATIE ONE APP</t>
  </si>
  <si>
    <t>SECURE DISTRICT</t>
  </si>
  <si>
    <t>XSAFER</t>
  </si>
  <si>
    <t>AMENAJARE SPATIU BUZESTI</t>
  </si>
  <si>
    <t>AMENAJARE SPATIU IRIDE 3 (553.71MP)</t>
  </si>
  <si>
    <t>APARATE SI INST. DE MASURARE, CONTROL SI REGLARE</t>
  </si>
  <si>
    <t>APARAT MASURA SI CONTROL DATUM FF425 SIZE 4B 0-10.000NM</t>
  </si>
  <si>
    <t>BMW X4 XDRIVE20D-WBAXX110400W14870</t>
  </si>
  <si>
    <t>DACIA LOGAN 1.5DCI UU1LSDJKH39058224</t>
  </si>
  <si>
    <t>VOLKSWAGEN CC 2.0 TDI - WVWZZZ3CZFE806366</t>
  </si>
  <si>
    <t>TOYOTA CAMRY 2.5 JTNB23HK603085978</t>
  </si>
  <si>
    <t>CUPRA FORMENTOR 1.4 E-HYBRID VSSZZZKM6RR027860</t>
  </si>
  <si>
    <t>MOBILIER, APARATURA BIROTICA SI ALTE ACTIVE CORP.</t>
  </si>
  <si>
    <t>MACBOOK AIR 13 DUAL-CORE</t>
  </si>
  <si>
    <t>LAPTOP Z30-B-119 13.3FHD I5</t>
  </si>
  <si>
    <t>HTC 10 32GB CARBON GRAY</t>
  </si>
  <si>
    <t>SISTEM SECURITATE(ALARMA)</t>
  </si>
  <si>
    <t>CONTROL ACCES IRIDE 2</t>
  </si>
  <si>
    <t>LAPTOP LENOVO 20H1004SRI</t>
  </si>
  <si>
    <t>TELEFON MOBIL HUAWEI P10 PLUS, DUAL SIM</t>
  </si>
  <si>
    <t>LAPTOP DELL XPS 9560 UHD I7-7700HQ</t>
  </si>
  <si>
    <t>NOTEBOOK LENOVO 14"</t>
  </si>
  <si>
    <t>MOBILIER BUZESTI</t>
  </si>
  <si>
    <t>MOBILIER IRIDE 3</t>
  </si>
  <si>
    <t>LAPTOP INSPIRON 3590-I7 16 512 N WP</t>
  </si>
  <si>
    <t>LAPTOP HP PROBOOK 450 G6</t>
  </si>
  <si>
    <t>LAPTOP LATITUDE 5501-I7 16 512</t>
  </si>
  <si>
    <t>MOBILIER BIROU SHUNK - VBH IRIDE</t>
  </si>
  <si>
    <t>COMPARTIMENTARE STICLA BIROU SHUNK - VBH IRIDE</t>
  </si>
  <si>
    <t>LAPTOP INSPIRON 3593-I7 8 512 N U - DI3593I78512NU</t>
  </si>
  <si>
    <t>LAPTOP LENOVO 14'' V14 IIL, FHD, CORE I5-1035G1</t>
  </si>
  <si>
    <t>LAPTOP ACER ASPIRE 5 A515 INTEL CORE (10TH GEN) I5-1035G1</t>
  </si>
  <si>
    <t>APPLE IPHONE 12 DUAL SIM 128GB 5G - S/N FFMDK1F00F0D</t>
  </si>
  <si>
    <t>APPLE MACBOOK AIR 13.3' M1 CHIP 8-CORE 512 GB</t>
  </si>
  <si>
    <t>CABINET RACK, 42U 800X1000</t>
  </si>
  <si>
    <t>MONITOR VIDEO ANTIEX. 12'''TFT</t>
  </si>
  <si>
    <t>SCANNER PA03670B051-FI7160</t>
  </si>
  <si>
    <t>LAPTOP HP 15S-FQ1096NQ INTEL CORE I7-1065G7</t>
  </si>
  <si>
    <t>SAMSUNG GALAXY S21+ 5G, 128GB PHANTOM SILVER</t>
  </si>
  <si>
    <t>APPLE MBA 13.3 SPG/8C CPU/7C 256 GB</t>
  </si>
  <si>
    <t>LAPTOP INSPIRON G5 15 I7 16 1T GWH</t>
  </si>
  <si>
    <t>SERVER REFURBISHED DELL R720,2XE5-2670 OCTA CORE</t>
  </si>
  <si>
    <t>LAPTOP INSPIRON 14 5406 I5 8 512 WH</t>
  </si>
  <si>
    <t>LAPTOP INSPIRON G7 7700 I7 16 512 6WH</t>
  </si>
  <si>
    <t>LAPTOP - URI</t>
  </si>
  <si>
    <t>AER CONDITIONAT ALIZEE PRO R32</t>
  </si>
  <si>
    <t>LAPTOP ASUS UX425EA-KI840W I7 14" 16GB SSD 512GB</t>
  </si>
  <si>
    <t>HP PROBOOK 440 G8 NB-5CD203LXY1</t>
  </si>
  <si>
    <t>HP PROBOOK 450 GB-5CD2051XQ9</t>
  </si>
  <si>
    <t>HP 250 G9- CND2322V0D</t>
  </si>
  <si>
    <t>HP PAVILION LAPTOP 15-EG1022NQ-5CD2186VH8</t>
  </si>
  <si>
    <t>APPLE IPHONE 14 PLUS 128 GB MIDNIGHT-352485851727849</t>
  </si>
  <si>
    <t>APPLE IPHONE 14 PLUS 128 GB MIDNIGHT-352485852804969</t>
  </si>
  <si>
    <t>APPLE IPHONE 14 PLUS 128 GB BLUE- 352485852985081</t>
  </si>
  <si>
    <t>LAPTOP HP 250 G9 I7 8 512 15 IGPU W 1-CND2322X50</t>
  </si>
  <si>
    <t>LAPTOP HP 250G9 I7-1255U,15.6" FULL HD,16 GB,DARK ASH SILVER</t>
  </si>
  <si>
    <t>LAPTOP HP 250G9 I5-1235U,15.6" FULL HD, 8GB,DARK ASH SILVER</t>
  </si>
  <si>
    <t>LAPTOP INSPIRATION G5 5510 I5 8 256 NWH-8VJDRF3</t>
  </si>
  <si>
    <t>LAPTOP VOSTRO 3520 I7 16 512 WP-GTY99T3</t>
  </si>
  <si>
    <t>SERVER DELL POWEREDGE R730XD 2 X E5-2680 V4 14-CORE-32588020</t>
  </si>
  <si>
    <t>LAPTOP HP OMEN 17-CK2109NQ INTEL CORE I9-13900HX-95S33EA</t>
  </si>
  <si>
    <t>LAPTOP HP OMEN 17,INTEL® CORE I7-13700HX,NVIDIA GEFORCE 4090</t>
  </si>
  <si>
    <t>DELL XC640 10SFF 2X XEON GOLD 6146 256GB RAM 2X 120GB SSD 6G</t>
  </si>
  <si>
    <t>SERVER DELL XC640 10SFF 2X XEON GOLD 6136 256GB RAM 2X 120GB</t>
  </si>
  <si>
    <t>LAPTOP DELL VOSTRO 3520, INTELA COREA I7-1255U 15.6", FULL H</t>
  </si>
  <si>
    <t>APPLE IPHONE 15 PRO MAX, 256GB, 5G, BLACK TITANIUM</t>
  </si>
  <si>
    <t>DELL LATITUDE 3550 15.6 FHD INTEL CORE I5-1335U DDR5 512_G4L</t>
  </si>
  <si>
    <t>DELL LATITUDE 3550 15.6 FHD AG 250NITS NOTOUCH INTEL I5_95LM</t>
  </si>
  <si>
    <t>OUTSOURCING SUPORT SERVICES</t>
  </si>
  <si>
    <t>CONNECTIONS SERBIA</t>
  </si>
  <si>
    <t>CONNECTIONS BULGARIA</t>
  </si>
  <si>
    <t>CONNECTIONS TECHNOLOGIES</t>
  </si>
  <si>
    <t>BRUSCH SERVICES SRL</t>
  </si>
  <si>
    <t>10PLUS FUTURE EDUCATION SRL</t>
  </si>
  <si>
    <t>GARANTIE FACTURATA CUMPANA</t>
  </si>
  <si>
    <t>GARANTIE FACTURATA INVESTIA - TELECOMENZI BUZESTI</t>
  </si>
  <si>
    <t>GARANTIE OMV PETROM - CTR ROUTEX - NEFACTURAT</t>
  </si>
  <si>
    <t>GARANTIE CASH COLLATERAL - BT - SGB IRIDE</t>
  </si>
  <si>
    <t>GARANTIE BUNA EXECUTIE ENGIE 5% - CTR.900501/17.12.2020</t>
  </si>
  <si>
    <t>GARANTIE PARTICIPARE LICITATIE CEC - DIGITALIZARE SI OPTIMI</t>
  </si>
  <si>
    <t>CREANTA IMOBILIZATA 10PLUS FURTURE EDUCATION</t>
  </si>
  <si>
    <t>GARANTIE CARDURI ACCES INVESTIA</t>
  </si>
  <si>
    <t>GARANTIE SEMNARE CONTR INCHIRIERE ESTAL PROPERTIES</t>
  </si>
  <si>
    <t>GARANTIE CASH COLATERAL SGB PROCREDIT UM 0296</t>
  </si>
  <si>
    <t>GARANTIE PARTICIPARE S.N. NUCLEARELECTRICA</t>
  </si>
  <si>
    <t>GARANTIE -CAUTIUNE CURTEA DE APEL BUCURESTI</t>
  </si>
  <si>
    <t>CAUTIUNE LA DISPOZITIA CNSC</t>
  </si>
  <si>
    <t>CAUTIUNE DOSAR MJ TRIBUNAL BUCURESTI</t>
  </si>
  <si>
    <t>AMORT. CONCESIUNI, BREVETE, ALTELE</t>
  </si>
  <si>
    <t>AMORT. ALTOR IMOBILIZARI NECORPORALE</t>
  </si>
  <si>
    <t>AMORT. ECHIP. TEH. (MASINI, UTILAJE SI INST. DE LUCRU)</t>
  </si>
  <si>
    <t>AMORT. ALTOR  IMOBILIZARI CORPORALE</t>
  </si>
  <si>
    <t>MATERIALE DE NATURA OBIECTELOR DE INVENTAR</t>
  </si>
  <si>
    <t>BRAHMS INTERNATIONAL SRL</t>
  </si>
  <si>
    <t>CARREFOUR ROMANIA SA</t>
  </si>
  <si>
    <t>VODAFONE ROMANIA SA</t>
  </si>
  <si>
    <t>DANTE INTERNATIONAL SRL</t>
  </si>
  <si>
    <t>ORANGE ROMANIA SA</t>
  </si>
  <si>
    <t>ACTIVE TECH SYSTEMS SRL</t>
  </si>
  <si>
    <t>ROMANIA HYPERMARCHE SA</t>
  </si>
  <si>
    <t>VINEXPERT SRL</t>
  </si>
  <si>
    <t>LUKOIL ROMANIA SRL</t>
  </si>
  <si>
    <t>EVOLUTION PREST SYSTEMS SRL</t>
  </si>
  <si>
    <t>BRICOSTORE ROMANIA SRL</t>
  </si>
  <si>
    <t>VITACOM ELECTRONICS</t>
  </si>
  <si>
    <t>MEGA IMAGE SRL</t>
  </si>
  <si>
    <t>BOCLAMIAN SERVICE SRL</t>
  </si>
  <si>
    <t>ROMPETROL DOWNSTREAM SRL</t>
  </si>
  <si>
    <t>MOL ROMANIA</t>
  </si>
  <si>
    <t>GLOBAL ACCOUNTING PROFESIONAL SRL</t>
  </si>
  <si>
    <t>IRIS COM SRL</t>
  </si>
  <si>
    <t>FAN COURIER EXPRESS SRL</t>
  </si>
  <si>
    <t>BANCA COMERCIALA ROMANA</t>
  </si>
  <si>
    <t>ALTEX ROMANIA SRL</t>
  </si>
  <si>
    <t>C.N. POSTA ROMANA SA</t>
  </si>
  <si>
    <t>OMV PETROM MARKETING SRL</t>
  </si>
  <si>
    <t>ROUND THE WORLD TRAVEL</t>
  </si>
  <si>
    <t>AUTONOM SERVICES</t>
  </si>
  <si>
    <t>PROFI ROM FOOD SRL</t>
  </si>
  <si>
    <t>LA CENA SAGITARIUS</t>
  </si>
  <si>
    <t>IKEA ROMANIA</t>
  </si>
  <si>
    <t>BESTJOBS RECRUTARE</t>
  </si>
  <si>
    <t>ASSECO SEE</t>
  </si>
  <si>
    <t>SANADOR</t>
  </si>
  <si>
    <t>AVB EXCLUSIV CONSULTING</t>
  </si>
  <si>
    <t>RCI GRUP</t>
  </si>
  <si>
    <t>PORSCHE INTER AUTO</t>
  </si>
  <si>
    <t>CATALYST SOLUTIONS</t>
  </si>
  <si>
    <t>M-C BUSINESS</t>
  </si>
  <si>
    <t>INDACO  SYSTEMS</t>
  </si>
  <si>
    <t>MOULIN D'OR</t>
  </si>
  <si>
    <t>GEOROM INSPECT CONSULTING SRL</t>
  </si>
  <si>
    <t>DIGISIGN SA</t>
  </si>
  <si>
    <t>MICROSOFT IRELAND OPERATIONS LIMITED</t>
  </si>
  <si>
    <t>NETWORK ONE DISTRIBUTION</t>
  </si>
  <si>
    <t>LOGICOM INFORMATION TECHNOLOGY</t>
  </si>
  <si>
    <t>CONNECTIONS TECHNOLOGIES S.R.L.</t>
  </si>
  <si>
    <t>FLANCO RETAIL SA</t>
  </si>
  <si>
    <t>OFICIUL NATIONAL AL REGISTRULUI COMERTULUI - OFICIUL REGISTR</t>
  </si>
  <si>
    <t>EMPORIS NETWORKS SRL</t>
  </si>
  <si>
    <t>RTC PROFFICE EXPERIENCE SA</t>
  </si>
  <si>
    <t>LINKEDIN IRELAND</t>
  </si>
  <si>
    <t>ASOCIATIA BUSINESS SERVICE LEADERS (ABSL)</t>
  </si>
  <si>
    <t>ARTIMA SA</t>
  </si>
  <si>
    <t>EDENRED ROMANIA S.R.L.</t>
  </si>
  <si>
    <t>MEDICOVER SRL</t>
  </si>
  <si>
    <t>PREZI INC</t>
  </si>
  <si>
    <t>SAGA SOFTWARE SRL</t>
  </si>
  <si>
    <t>ISTYLE RETAIL SRL</t>
  </si>
  <si>
    <t>ADRIA GRUP SRL</t>
  </si>
  <si>
    <t>DHARMA CONSTRUCT SRL</t>
  </si>
  <si>
    <t>FINESTORE DISTRIBUTION SRL</t>
  </si>
  <si>
    <t>SOFT DREAMS S.R.L.</t>
  </si>
  <si>
    <t>EPIGNOSIS LLC</t>
  </si>
  <si>
    <t>RADIO INTELLIGENCE S.R.L.</t>
  </si>
  <si>
    <t>FEDEX EXPRESS ROMANIA TRANSPORTATION S.R.L.</t>
  </si>
  <si>
    <t>TRANSPORTURI AUTO FILARET S.A.</t>
  </si>
  <si>
    <t>TIRES AND PARTS SRL</t>
  </si>
  <si>
    <t>PEPCO RETAIL SRL</t>
  </si>
  <si>
    <t>TUDOR ANGELA PERSOANA FIZICA AUTORIZATA</t>
  </si>
  <si>
    <t>ATLASSIAN</t>
  </si>
  <si>
    <t>DOMINO'S PIZZA MAXIM SRL</t>
  </si>
  <si>
    <t>PIPEDRIVE OU</t>
  </si>
  <si>
    <t>CTDI ROMANIA S.R.L.</t>
  </si>
  <si>
    <t>COMEET TECHNOLOGIES INC</t>
  </si>
  <si>
    <t>LA FANTANA SRL</t>
  </si>
  <si>
    <t>NESTLE ROMANIA SRL</t>
  </si>
  <si>
    <t>ILIESCU ALEXANDRU-STEFAN PERSOANA FIZICA AUTORIZATA</t>
  </si>
  <si>
    <t>VINORUM RECWINE S.R.L.</t>
  </si>
  <si>
    <t>BELDIE OANA - CABINET  DE AVOCAT</t>
  </si>
  <si>
    <t>BAR TREND SRL</t>
  </si>
  <si>
    <t>ANA PAN SA</t>
  </si>
  <si>
    <t>DELOITTE TAX SRL</t>
  </si>
  <si>
    <t>BANCA TRANSILVANIA SA</t>
  </si>
  <si>
    <t>ADOBE SYSTEMS SOFTWARE</t>
  </si>
  <si>
    <t>PULSEAPP.COM</t>
  </si>
  <si>
    <t>SIRAM SOFTWARE SRL</t>
  </si>
  <si>
    <t>JETBRAINS S.R.O</t>
  </si>
  <si>
    <t>INSTITUTUL NATIONAL DE CERCETARE - DEZVOLTARE IN INFORMATICA</t>
  </si>
  <si>
    <t>UIPATH SRL</t>
  </si>
  <si>
    <t>MADISON RAND PROMOTIONS SRL</t>
  </si>
  <si>
    <t>NOYA PARTNERS SRL</t>
  </si>
  <si>
    <t>COFFEE SHOP NETWORK SRL</t>
  </si>
  <si>
    <t>TI SISTEM S.R.L.</t>
  </si>
  <si>
    <t>ITELECTROCONSULT SRL</t>
  </si>
  <si>
    <t>UNIUNEA NATIONALA A TRANSPORTATORILOR RUTIERI DIN ROMANIA</t>
  </si>
  <si>
    <t>OTIS CONSULTING</t>
  </si>
  <si>
    <t>AVANTI UNION SRL</t>
  </si>
  <si>
    <t>WORLD CLASS ROMANIA S.A.</t>
  </si>
  <si>
    <t>RE RESEARCH AND VALUATION SRL</t>
  </si>
  <si>
    <t>TELEKOM ROMANIA MOBILE COMMUNICATIONS S.A.</t>
  </si>
  <si>
    <t>EXPRESS SHUTTLE SRL</t>
  </si>
  <si>
    <t>KEWL SOFTWARE SRL</t>
  </si>
  <si>
    <t>FANPLACE IT SRL</t>
  </si>
  <si>
    <t>BAKINGS SRL</t>
  </si>
  <si>
    <t>EDELTOUR S.R.L.</t>
  </si>
  <si>
    <t>ARVAL SERVICE LEASE ROMANIA SRL</t>
  </si>
  <si>
    <t>BLUE OFFICE TRADING SRL</t>
  </si>
  <si>
    <t>SIMETRIX NET SRL</t>
  </si>
  <si>
    <t>GEOMANT SRL</t>
  </si>
  <si>
    <t>READY OFFICE RENT S.R.L.</t>
  </si>
  <si>
    <t>C.I.T. GRUP S.R.L.</t>
  </si>
  <si>
    <t>DIGI ROMANIA S.A.</t>
  </si>
  <si>
    <t>PMC GROUP DISTRIBUTIE SRL</t>
  </si>
  <si>
    <t>MAY SOFTGATE S.R.L.</t>
  </si>
  <si>
    <t>CHIOSCUL CU FLORI SRL-D</t>
  </si>
  <si>
    <t>IPV4 MANAGEMENT SRL</t>
  </si>
  <si>
    <t>TRACKADO AB</t>
  </si>
  <si>
    <t>PRESTIGE EURO GROUP S.R.L.</t>
  </si>
  <si>
    <t>OFICIUL NATIONAL AL REGISTRULUI COMERTULUI</t>
  </si>
  <si>
    <t>BUSE ANDREI PERSOANA FIZICA AUTORIZATA</t>
  </si>
  <si>
    <t>EXPENI</t>
  </si>
  <si>
    <t>ZOHO CORPORATION B.V.</t>
  </si>
  <si>
    <t>MALCOM INVEST IMP S.R.L.</t>
  </si>
  <si>
    <t>WEBTRADE MARKETING SRL</t>
  </si>
  <si>
    <t>FREEPIK COMPANY SL</t>
  </si>
  <si>
    <t>GOOGLE IRELAND LIMITED</t>
  </si>
  <si>
    <t>PLURALSIGHT LLC</t>
  </si>
  <si>
    <t>UDEMY</t>
  </si>
  <si>
    <t>KEYSFIN SRL</t>
  </si>
  <si>
    <t>BAIETII DE LA IT S.R.L.</t>
  </si>
  <si>
    <t>BOLT OPERATIONS REPRESENTATIVE OF VAT GROUP</t>
  </si>
  <si>
    <t>ProCredit Bank SA</t>
  </si>
  <si>
    <t>THE CHOCOLATE MAKERS S.R.L.</t>
  </si>
  <si>
    <t>GLOBAL REPRO SERVICES SRL</t>
  </si>
  <si>
    <t>IMG EUROPE</t>
  </si>
  <si>
    <t>AURACHAIN SOLUTIONS S.R.L.</t>
  </si>
  <si>
    <t>AUTORITATEA PENTRU DIGITALIZAREA ROMANIEI</t>
  </si>
  <si>
    <t>PDA SMART SERVICES S.R.L.</t>
  </si>
  <si>
    <t>CLT NEW AGE SRL</t>
  </si>
  <si>
    <t>DEPOZITARUL CENTRAL S.A.</t>
  </si>
  <si>
    <t>DAMORINF S.R.L.</t>
  </si>
  <si>
    <t>BURSA DE VALORI BUCURESTI SA</t>
  </si>
  <si>
    <t>MONITORUL OFICIAL RA</t>
  </si>
  <si>
    <t>GOOGLE CLOUD EMEA LIMITED</t>
  </si>
  <si>
    <t>TRYAMM TRADING CONSULTING SRL</t>
  </si>
  <si>
    <t>DC FOLIE SRL</t>
  </si>
  <si>
    <t>CYPROM FOOD SRL</t>
  </si>
  <si>
    <t>TOYO MOTOR BROKER DE ASIGURARE S.R.L.</t>
  </si>
  <si>
    <t>CORPORATE FINANCE IN EUROPE BV</t>
  </si>
  <si>
    <t>VALIGNIT TECHNOLOGIES PRIVATE LIMITED</t>
  </si>
  <si>
    <t>TECH DATA ADVANCED SOLUTIONS SRL</t>
  </si>
  <si>
    <t>ARGUS AUDIT SRL</t>
  </si>
  <si>
    <t>MEET &amp; GRIT SRL</t>
  </si>
  <si>
    <t>FINMARKET MEDIA SRL</t>
  </si>
  <si>
    <t>QUEDALYTIX TECHNOLOGIES S.R.L.</t>
  </si>
  <si>
    <t>INTERNATIONAL ASSOCIATION OF FACILITATORS</t>
  </si>
  <si>
    <t>META RING SRL </t>
  </si>
  <si>
    <t>CERTSIGN SA</t>
  </si>
  <si>
    <t>SARU ADVISING S.R.L.</t>
  </si>
  <si>
    <t>ZAPIER INC</t>
  </si>
  <si>
    <t>THEOR DRIVE SOLUTIONS S.R.L.</t>
  </si>
  <si>
    <t>THE PUB CENTRAL S.R.L.</t>
  </si>
  <si>
    <t>CEC BANK SA</t>
  </si>
  <si>
    <t>AV8 RESTAURANT SRL</t>
  </si>
  <si>
    <t>ZZZ SOLUTIONS S.R.L.</t>
  </si>
  <si>
    <t>TATARUSANU,FRANDES-SOC CIV.AVOCATURA</t>
  </si>
  <si>
    <t>ISS CONSULTING SRL</t>
  </si>
  <si>
    <t>UBER LONDON LTD</t>
  </si>
  <si>
    <t>CONNECTIONS CONSULT D.O.O.</t>
  </si>
  <si>
    <t>CONNECTIONS CONSULT LTD</t>
  </si>
  <si>
    <t>INNODATA SOLUTIONS S.R.L.</t>
  </si>
  <si>
    <t>WEBGLOBE D.O.O.</t>
  </si>
  <si>
    <t>ANMAR RENT SRL</t>
  </si>
  <si>
    <t>UTA DUMITRU-EDUARD PERSOANA FIZICA AUTORIZATA</t>
  </si>
  <si>
    <t>BIT SOFTWARE S.A.</t>
  </si>
  <si>
    <t>BOLT OPERATIONS OU</t>
  </si>
  <si>
    <t>GET FEEDBACK RACINO, SADOWSKI, SKOWRONEK SPÓ?KA JAWNA</t>
  </si>
  <si>
    <t>SANTOVO S.R.L.</t>
  </si>
  <si>
    <t>INFOP PERFECTIONARE SI DEZVOLTARE SRL</t>
  </si>
  <si>
    <t>EURO STAR HORECA S.R.L.</t>
  </si>
  <si>
    <t>EXIM BANCA ROMANEASCA S.A.</t>
  </si>
  <si>
    <t>HETZNER ONLINE GMBH</t>
  </si>
  <si>
    <t>RUSU D. D. ADRIAN PERSOANA FIZICA AUTORIZATA</t>
  </si>
  <si>
    <t>TOKIO MARINE EUROPE S.A.</t>
  </si>
  <si>
    <t>BRASAL PROD SRL</t>
  </si>
  <si>
    <t>LEADINFO B.V.</t>
  </si>
  <si>
    <t>SAPERA CLAUDIU PERSOANA FIZICA AUTORIZATA</t>
  </si>
  <si>
    <t>ROSCA E. MARIA-RALUCA - TRADUCATOR</t>
  </si>
  <si>
    <t>BOOKSTER EXPERIENCE S.R.L.</t>
  </si>
  <si>
    <t>LAPTOPWARE DISTRIBUTION S.R.L.</t>
  </si>
  <si>
    <t>GRANO &amp; PARTNERS SRL</t>
  </si>
  <si>
    <t>TECLA EXIM SRL</t>
  </si>
  <si>
    <t>TOPCAR IMPEX SRL</t>
  </si>
  <si>
    <t>UBER SWITZERLAND GMBH</t>
  </si>
  <si>
    <t>ONTHEGOSYSTEMS LIMITED</t>
  </si>
  <si>
    <t>DOUMAR MARTIN PLLC</t>
  </si>
  <si>
    <t>LUCID SOFTWARE INC.</t>
  </si>
  <si>
    <t>BUCHAREST CITY OF RUNNING S.R.L.</t>
  </si>
  <si>
    <t>SBIRNEA ANDREI VALENTIN PERSOANA FIZICA AUTORIZATA</t>
  </si>
  <si>
    <t>IRON MOUNTAIN SRL</t>
  </si>
  <si>
    <t>INGRAM MICRO DISTRIBUTION SRL</t>
  </si>
  <si>
    <t>ESTAL PROPERTIES S.R.L.</t>
  </si>
  <si>
    <t>SMARTCHOICE SOLUTIONS INTERNATIONAL S.R.L.</t>
  </si>
  <si>
    <t>ROUMASPORT SRL</t>
  </si>
  <si>
    <t>APAN MOTORS SRL</t>
  </si>
  <si>
    <t>OLLIE DISTRIBUTION S.R.L.</t>
  </si>
  <si>
    <t>DIGITAL SPARK S.R.L.</t>
  </si>
  <si>
    <t>NIOTECH SOFTWARE SOLUTIONS S.R.L.</t>
  </si>
  <si>
    <t>COVTECH S.R.L.</t>
  </si>
  <si>
    <t>TRAFFIT SP.Z.O.O</t>
  </si>
  <si>
    <t>COFFEENATIV ROASTERY S.R.L.</t>
  </si>
  <si>
    <t>AGIA INNOVATION S.R.L.</t>
  </si>
  <si>
    <t>GLASS DEV AUTOMATION S.R.L.</t>
  </si>
  <si>
    <t>KONVERT SOLUTIONS S.R.L.</t>
  </si>
  <si>
    <t>INNOVATE CONSULT SRL</t>
  </si>
  <si>
    <t>EUROFIN LTD</t>
  </si>
  <si>
    <t>CLEAN ONE SRL</t>
  </si>
  <si>
    <t>SUCIU, POPA SI ASOCIATII - SOCIETATE PROFESIONALA DE AVOCATI</t>
  </si>
  <si>
    <t>PROGRESS SOFTWARE CORPORATION</t>
  </si>
  <si>
    <t>AMARTE DIGITAL SRL</t>
  </si>
  <si>
    <t>CUCINA ARTIGIANALE 1966 SRL</t>
  </si>
  <si>
    <t>CORNIF I.OCTAVIAN-TIBERIU PERSOANA FIZICA AUTORIZATA</t>
  </si>
  <si>
    <t>GRAFFITI PLUS S.A.</t>
  </si>
  <si>
    <t>MIRZABOGDAN S.R.L.</t>
  </si>
  <si>
    <t>HM ZEMERNETT CONSULTING S.R.L.</t>
  </si>
  <si>
    <t>LOGIC COMPUTER SRL</t>
  </si>
  <si>
    <t>COFETARIA ZMEUR S.R.L.</t>
  </si>
  <si>
    <t>ADRIAN BRATU DEV S.R.L.</t>
  </si>
  <si>
    <t>DIN DANIEL-MADALIN PERSOANA FIZICA AUTORIZATA</t>
  </si>
  <si>
    <t>CONTERMIS LABS S.R.L.</t>
  </si>
  <si>
    <t>BROLAKE HUB S.R.L.</t>
  </si>
  <si>
    <t>LAZAR L.C. VASILE PERSOANA FIZICA AUTORIZATA</t>
  </si>
  <si>
    <t>MANAGEMENT CERTIFICATION SYSTEMS S.R.L.</t>
  </si>
  <si>
    <t>CRIS&amp;ALEX RIDE SHARING S.R.L.</t>
  </si>
  <si>
    <t>BRAINOBLE APPSMART ENTERPRISE S.R.L.</t>
  </si>
  <si>
    <t>LABORATORUL DE PIZZA SRL</t>
  </si>
  <si>
    <t>SYZYGY COMMUNICATION S.R.L.</t>
  </si>
  <si>
    <t>MAXCAR EXPERT S.R.L.</t>
  </si>
  <si>
    <t>AC ABIT TECHNOLOGY S.R.L.</t>
  </si>
  <si>
    <t>HLG CONSULTING S.R.L.</t>
  </si>
  <si>
    <t>FOLLOW YOUR PASSION SRL</t>
  </si>
  <si>
    <t>CLOUDSYS TELECOM S.R.L.</t>
  </si>
  <si>
    <t>CRAIASA MUNTILOR SRL</t>
  </si>
  <si>
    <t>CR FISCAL SOLUTIONS SRL</t>
  </si>
  <si>
    <t>DDOLI TECHNOLOGY S.R.L.</t>
  </si>
  <si>
    <t>WISE COMPUTER S.R.L.</t>
  </si>
  <si>
    <t>ORACLE ROMANIA SRL</t>
  </si>
  <si>
    <t>HONEST FOOD SRL</t>
  </si>
  <si>
    <t>CSG SPOLKA AKCYJNA</t>
  </si>
  <si>
    <t>OAMENI SI RESURSE S.R.L.</t>
  </si>
  <si>
    <t>NEW MOON SRL</t>
  </si>
  <si>
    <t>FUNDATIA CENTRUL DE FORMARE APSAP</t>
  </si>
  <si>
    <t>ORIENT HOTELIER GROUP S.R.L.</t>
  </si>
  <si>
    <t>CANDY SALES S.R.L.</t>
  </si>
  <si>
    <t>PALACE BULEVARD RDI S.R.L.</t>
  </si>
  <si>
    <t>OFFICE MAX SRL</t>
  </si>
  <si>
    <t>CORE SOFTWARE SOLUTIONS S.R.L.</t>
  </si>
  <si>
    <t>S.C. GROUPAMD SRL</t>
  </si>
  <si>
    <t>GALLEON GROUP ENTERPRISE S.R.L</t>
  </si>
  <si>
    <t>METO INTERNATIONAL IMPORT EXPORT SRL</t>
  </si>
  <si>
    <t>THECON SRL</t>
  </si>
  <si>
    <t>MERENGON S.R.L.</t>
  </si>
  <si>
    <t>FCM CAR S.R.L.</t>
  </si>
  <si>
    <t>IMPARATIA CERURILOR SRL</t>
  </si>
  <si>
    <t>ANTES CONSULTING &amp; BUSINESS SOLUTIONS SRL</t>
  </si>
  <si>
    <t>VERIFONE PAYMENTS B.V.</t>
  </si>
  <si>
    <t>MILLENIUM INSURANCE BROKER S.A.</t>
  </si>
  <si>
    <t>M.G. SYSTEM IMPEX SRL</t>
  </si>
  <si>
    <t>FLORARIA SAIVNI S.R.L.</t>
  </si>
  <si>
    <t>GROUPAMD S.R.L.</t>
  </si>
  <si>
    <t>RPA VISION S.R.L.</t>
  </si>
  <si>
    <t>ALICOM SOLUTIONS S.R.L.</t>
  </si>
  <si>
    <t>MATRIX TRANS S.R.L.</t>
  </si>
  <si>
    <t>T&amp;D CREATIVE STORE S.R.L.</t>
  </si>
  <si>
    <t>KEMY AUTOTRANS S.R.L.</t>
  </si>
  <si>
    <t>PREGETTO RINASCITA 2021</t>
  </si>
  <si>
    <t>SARA &amp; FRIENDS S.R.L.</t>
  </si>
  <si>
    <t>TUKU MEDIA GROUP SRL</t>
  </si>
  <si>
    <t>VL SOFTWARE S.R.L.</t>
  </si>
  <si>
    <t>OTIS CONSULTING - GUSTAV BRUCKNER &amp; JOHANNES LEANDER BRUCKNE</t>
  </si>
  <si>
    <t>OPEN MINDS COFFEE CONSULTING SRL</t>
  </si>
  <si>
    <t>PROSPER MANAGEMENT TEAM SRL</t>
  </si>
  <si>
    <t>MODEC COMPUTER CENTER SRL</t>
  </si>
  <si>
    <t>CLOUDFLARE INC</t>
  </si>
  <si>
    <t>GOLDEN PANDA SARL</t>
  </si>
  <si>
    <t>IUNO FLOWERS SRL</t>
  </si>
  <si>
    <t>MINOLEX SRL</t>
  </si>
  <si>
    <t>BLUSH ROSE SRL</t>
  </si>
  <si>
    <t>UNDELUCRAM S.R.L.</t>
  </si>
  <si>
    <t>KEYS STORE RETAIL S.R.L.</t>
  </si>
  <si>
    <t>BOOKZONE S.R.L.</t>
  </si>
  <si>
    <t>STRATEGIC DISTRIBUTION GROUP S.R.L.</t>
  </si>
  <si>
    <t>MCNEEL EUROPE S.L.</t>
  </si>
  <si>
    <t>RODADY PRODCOM SRL</t>
  </si>
  <si>
    <t>TRIAS AMWAY SRL</t>
  </si>
  <si>
    <t>ASOCIATIA EOS DART</t>
  </si>
  <si>
    <t>SN NUCLEARELECTRICA S.A.</t>
  </si>
  <si>
    <t>NOMAD SOFT SRL</t>
  </si>
  <si>
    <t>WEASWEB DEVELOPMENT SRL</t>
  </si>
  <si>
    <t>SOLAR GUARD SYSTEMS SRL</t>
  </si>
  <si>
    <t>UBER JAPAN CO LTD</t>
  </si>
  <si>
    <t>LOGITEQ SOFTWARE S.R.L.</t>
  </si>
  <si>
    <t>MERCATO TASTING ROOM S.R.L.</t>
  </si>
  <si>
    <t>EDITURA ADEVARUL S.A.</t>
  </si>
  <si>
    <t>ROMANIAN SECURITY SYSTEMS SRL</t>
  </si>
  <si>
    <t>ARABESQUE SRL</t>
  </si>
  <si>
    <t>HAPPY ELECTRONICS SALES S.R.L.</t>
  </si>
  <si>
    <t>DNS BIROTICA SRL</t>
  </si>
  <si>
    <t>KASTAN BREW COFFEE S.R.L.</t>
  </si>
  <si>
    <t>ELEMENTOR EU LTD</t>
  </si>
  <si>
    <t>PERFORM KNOWLEDGE CONSULTING S.R.L.</t>
  </si>
  <si>
    <t>FIDELNET SRL</t>
  </si>
  <si>
    <t>EXPERT HUB S.R.L.</t>
  </si>
  <si>
    <t>IT FAST OQS SRL</t>
  </si>
  <si>
    <t>KAMRAD ADVERTISING SRL</t>
  </si>
  <si>
    <t>ASY SISTEMS APG SRL</t>
  </si>
  <si>
    <t>CYBER EVENT SRL</t>
  </si>
  <si>
    <t>OBISONE SRL</t>
  </si>
  <si>
    <t>NOVO INTERSHOP SRL</t>
  </si>
  <si>
    <t>MELINDA_IMPEX INSTAL SA</t>
  </si>
  <si>
    <t>AS PEAK CODE DEVELOPMENT S.R.L</t>
  </si>
  <si>
    <t>KINETICBOX KINETOTERAPIE SI MASAJ S.R.L.</t>
  </si>
  <si>
    <t>RENPOWER S.R.L.</t>
  </si>
  <si>
    <t>AUTODOC SERVICES LINE S.R.L.</t>
  </si>
  <si>
    <t>SAKURA INVEST S.R.L.</t>
  </si>
  <si>
    <t>PHOENIX VIBE S.R.L.</t>
  </si>
  <si>
    <t>SIGMA URBAN TRANSPORT S.R.L.</t>
  </si>
  <si>
    <t>HERR GURDEET GULATI</t>
  </si>
  <si>
    <t>DENINGER GESELLSCHAFT M.B.H.</t>
  </si>
  <si>
    <t>ANRO COMPLET S.R.L.</t>
  </si>
  <si>
    <t>DOMINOVET SRL</t>
  </si>
  <si>
    <t>SASU DOREL FRANCE</t>
  </si>
  <si>
    <t>CASU?A CU BUNATA?I A VALENTINEI S.R.L.</t>
  </si>
  <si>
    <t>SQUL E-BUSINESS S.R.L.</t>
  </si>
  <si>
    <t>2WCOM SYSTEMS GMBH</t>
  </si>
  <si>
    <t>SECO-INSTITUTE B.V.</t>
  </si>
  <si>
    <t>PARK HOTEL AM BERLINER TOR</t>
  </si>
  <si>
    <t>HOTEL LA CASA</t>
  </si>
  <si>
    <t>HOTEL SCHÖNE AUSSICHT</t>
  </si>
  <si>
    <t>GENIC TEAM INTERNATIONAL SRL</t>
  </si>
  <si>
    <t>BORDO STAR SRL</t>
  </si>
  <si>
    <t>MONICO UG</t>
  </si>
  <si>
    <t>OPTIMUS DIGITAL SRL</t>
  </si>
  <si>
    <t>TRANSFER MULTISORT ELEKTRONIK S.R.L.</t>
  </si>
  <si>
    <t>STARGIFT SRL</t>
  </si>
  <si>
    <t>S.C.DISTRIBUTION SERVICES MANAGEMENT S.R.L.</t>
  </si>
  <si>
    <t>STAX TRADE CENTER MONOPROSOPI I.K.E PE</t>
  </si>
  <si>
    <t>STUDIO PLASTILINA SRL</t>
  </si>
  <si>
    <t>OXO DRIVER S.R.L.</t>
  </si>
  <si>
    <t>ADRS BUSINESS S.R.L.</t>
  </si>
  <si>
    <t>ECONOMIC TRANS S.R.L.</t>
  </si>
  <si>
    <t>RRL GELATO SRL</t>
  </si>
  <si>
    <t>SPYSHOP SRL</t>
  </si>
  <si>
    <t>WETRANSFER B.V.</t>
  </si>
  <si>
    <t>VIDA XL EUROPE B. V.</t>
  </si>
  <si>
    <t>SAVELECTRO S.R.L.</t>
  </si>
  <si>
    <t>SMD PLUS TECHNOLOGY SRL</t>
  </si>
  <si>
    <t>SC DIVERSITY CHASER SRL</t>
  </si>
  <si>
    <t>MARION COM TRANS SRL</t>
  </si>
  <si>
    <t>SWIFT IRIS AUTO S.R.L.</t>
  </si>
  <si>
    <t>AVE FORCHETTA TANDEM S.R.L.</t>
  </si>
  <si>
    <t>PATCHOULI DAY DREAMING S.R.L.</t>
  </si>
  <si>
    <t>VULPOI MARCEL - PERSOANA FIZICA AUTORIZATA</t>
  </si>
  <si>
    <t>S.C ROCCO &amp; FRIENDS SRL</t>
  </si>
  <si>
    <t>GENERALI ROMANIA ASIGURARE REASIGURARE S.A.</t>
  </si>
  <si>
    <t>NATIONS GREECE</t>
  </si>
  <si>
    <t>UBER LONDON LIMITED</t>
  </si>
  <si>
    <t>ALBACOM BIZ SRL</t>
  </si>
  <si>
    <t>DOZA DE FISCALITATE SRL</t>
  </si>
  <si>
    <t>ASOCIATIA ROMANA PENTRU INTELIGENTA ARTIFICIALA</t>
  </si>
  <si>
    <t>WOWSTEP CONCEPT SRL</t>
  </si>
  <si>
    <t>SVOD MEDIA S.R.L.</t>
  </si>
  <si>
    <t>GLOVOAPPRO SRL</t>
  </si>
  <si>
    <t>LEADING TECHNOLOGY SERVICES FZCO</t>
  </si>
  <si>
    <t>CARNE SI BERE S.R.L.</t>
  </si>
  <si>
    <t>VERSASYNC CONSULTING LLC</t>
  </si>
  <si>
    <t>LOLYPOP SERV SRL</t>
  </si>
  <si>
    <t>S.C.DOC OFFICE S.R.L.</t>
  </si>
  <si>
    <t>DECADANCE ART BAR SRL</t>
  </si>
  <si>
    <t>R&amp;R ASY BUSINESS SRL</t>
  </si>
  <si>
    <t>SC GRATAR SI VORBE SRL</t>
  </si>
  <si>
    <t>PIROI ADELAIDA - MIHAELA PFA</t>
  </si>
  <si>
    <t>DATE EVENTS SRL</t>
  </si>
  <si>
    <t>CALADI BUSINESS SOLUTIONS SRL</t>
  </si>
  <si>
    <t>ASOCIATIA PT. TEHNOLOGIA INFORMATIEI SI COMUNICATIEI DIN ROM</t>
  </si>
  <si>
    <t>SOFT INTELLIGENTOUCH S.R.L.</t>
  </si>
  <si>
    <t>DATAEYE DATACENTER SRL</t>
  </si>
  <si>
    <t>BUSINESS CONSULTING HUB S.R.L.</t>
  </si>
  <si>
    <t>FAM TOUR FARM SRL</t>
  </si>
  <si>
    <t>GROUPAMA</t>
  </si>
  <si>
    <t>SC ATRIUM HOTELS MANAGEMENT SRL</t>
  </si>
  <si>
    <t>POPA SI ASOCIATII - SOCIETATE PROFESIONALA DE AVOCATI CU RAS</t>
  </si>
  <si>
    <t>AUTO SMART ACTIV SRL</t>
  </si>
  <si>
    <t>IMPERIAL HOTEL MANAGEMENT SRL.</t>
  </si>
  <si>
    <t>REVINO ROMANIA S.R.L.</t>
  </si>
  <si>
    <t>OVOLT SPÓLKA Z OGRANICZONA ODPOWIEDZIALNOSCIA</t>
  </si>
  <si>
    <t>AVISSO CONSULTING SERVICES SRL</t>
  </si>
  <si>
    <t>ESCAPE SOCIETY SRL</t>
  </si>
  <si>
    <t>FARINA FOOD S.R.L.</t>
  </si>
  <si>
    <t>TOYO MOTOR CENTER SRL</t>
  </si>
  <si>
    <t>TOYO MOTOR LEASING IFN SA</t>
  </si>
  <si>
    <t>ASEE SOLUTIONS S.R.L.</t>
  </si>
  <si>
    <t>SIMETRIX NET S.R.L.</t>
  </si>
  <si>
    <t>MINDPLAY GAMES S.R.L.</t>
  </si>
  <si>
    <t>URDI PREMIUM SOFTWARE SRL</t>
  </si>
  <si>
    <t>PRAS CONSULTING SRL</t>
  </si>
  <si>
    <t>DBS DATA INTELLIGENCE S.R.L.</t>
  </si>
  <si>
    <t>FURNIZORI-DEBITORI PT. CUMPARARI DE STOCURI</t>
  </si>
  <si>
    <t>AVANS CLOUDSYS TELECOM SRL</t>
  </si>
  <si>
    <t>FURNIZORI-DEBITORI PT. PRESTARI DE SERVICII</t>
  </si>
  <si>
    <t>AVANS GLOBAL ACCOUNTING</t>
  </si>
  <si>
    <t>DOUMAR MARTIN PLLC - INFIINTARE FILIALA US</t>
  </si>
  <si>
    <t>EUROFIN  - INFIINTARE FILIALA UK</t>
  </si>
  <si>
    <t>ATLASSIAN PTY LTD</t>
  </si>
  <si>
    <t>"DARE TO CHANGE KFT."</t>
  </si>
  <si>
    <t>AVANS ONRC</t>
  </si>
  <si>
    <t>AVANS COVTECH</t>
  </si>
  <si>
    <t>AVANS OSSR</t>
  </si>
  <si>
    <t>AVANS TRANSPORTURI AUTO FILARET S.A.</t>
  </si>
  <si>
    <t>AVANS AVISSO CONSULTING SERVICES SRL</t>
  </si>
  <si>
    <t>CARGUS S.R.L.</t>
  </si>
  <si>
    <t>OUTSOURCING SUPPORT SERVICES SRL</t>
  </si>
  <si>
    <t>CANCOM ROMANIA S.R.L.</t>
  </si>
  <si>
    <t>SMARTX NET APPS SRL</t>
  </si>
  <si>
    <t>GLOBAL ACCOUNTING PROFESSIONAL SRL</t>
  </si>
  <si>
    <t>PROCTER &amp; GAMBLE MARKETING ROMANIA SRL</t>
  </si>
  <si>
    <t>PROCTER &amp; GAMBLE DISTRIBUTION SRL</t>
  </si>
  <si>
    <t>THE PROCTER&amp;GAMBLE US BUSINESS SERVICES COMPANY</t>
  </si>
  <si>
    <t>PROCTER &amp; GAMBLE DISTRIBUTION COMPANY EUROPE BVBA</t>
  </si>
  <si>
    <t>PROCTER &amp; GAMBLE INTERNATIONAL OPERATIONS SA</t>
  </si>
  <si>
    <t>HFC PRESTIGE PRODUCTS N.V</t>
  </si>
  <si>
    <t>PROCTER &amp; GAMBLE FRANCE S.A.S.</t>
  </si>
  <si>
    <t>PROCTER &amp; GAMBLE NETHERLANDS SERVICES B.V.</t>
  </si>
  <si>
    <t>PROCTER &amp; GAMBLE SVERIGE AB</t>
  </si>
  <si>
    <t>PROCTER &amp; GAMBLE UK</t>
  </si>
  <si>
    <t>PROCTER &amp; GAMBLE POLSKA SP.Z O.O</t>
  </si>
  <si>
    <t>PROCTER &amp; GAMBLE RSC REGIONALIS SZOLGALTATO KFT</t>
  </si>
  <si>
    <t>HFC PRESTIGE INTERNATIONAL NETHERLANDS B.V.</t>
  </si>
  <si>
    <t>THE PROCTER&amp;GAMBLE US BUSINESS SERVICES</t>
  </si>
  <si>
    <t>GE POWER INFRASTRUCTURE ROMANIA S.R.L.</t>
  </si>
  <si>
    <t>PROCTER &amp; GAMBLE SERVICE GMBH</t>
  </si>
  <si>
    <t>DIALAB SOLUTIONS SRL</t>
  </si>
  <si>
    <t>SCHUNK DIENSTLEISTUNGSGESELLSCHAFT MBH</t>
  </si>
  <si>
    <t>DETERGENTI S.A.</t>
  </si>
  <si>
    <t>GENERAL ELECTRIC INTERNATIONAL INC. - WILMINGTON SUCURSALA R</t>
  </si>
  <si>
    <t>SCANDIA FOOD SRL</t>
  </si>
  <si>
    <t>VBH HOLDING GMBH</t>
  </si>
  <si>
    <t>FIRST BANK S.A.</t>
  </si>
  <si>
    <t>THE PROCTER &amp; GAMBLE COMPANY</t>
  </si>
  <si>
    <t>EOS KSI ROMANIA SRL</t>
  </si>
  <si>
    <t>PROCTER &amp; GAMBLE HEALTH BELGIUM BVBA</t>
  </si>
  <si>
    <t>TABAC XPRESS SRL</t>
  </si>
  <si>
    <t>PROCTER &amp; GAMBLE TECHNICAL CENTRES LTD</t>
  </si>
  <si>
    <t>PROCTER &amp; GAMBLE HOLDING SRL</t>
  </si>
  <si>
    <t>WIPRO IT SERVICES S.R.L.</t>
  </si>
  <si>
    <t>PROCTER &amp; GAMBLE HEALTH FRANCE S.A.S.</t>
  </si>
  <si>
    <t>PORSCHE ROMANIA SRL</t>
  </si>
  <si>
    <t>ENGIE ROMANIA S.A.</t>
  </si>
  <si>
    <t>UNILEVER SOUTH CENTRAL EUROPE S.A.</t>
  </si>
  <si>
    <t>PATRIA BANK SA</t>
  </si>
  <si>
    <t>AURACHAIN AG</t>
  </si>
  <si>
    <t>HR INSTRUMENTS GMBH</t>
  </si>
  <si>
    <t>GENERAL ELECTRIC MEDICAL SYSTEMS ROMANIA SRL</t>
  </si>
  <si>
    <t>PROCTER &amp; GAMBLE MANUFACTURING MEXICO, S DE R.L DE C.V.</t>
  </si>
  <si>
    <t>PORSCHE MOBILITY S.R.L.</t>
  </si>
  <si>
    <t>PORSCHE LEASING ROMANIA IFN S.A</t>
  </si>
  <si>
    <t>AGNOSTIC INTELLIGENCE AG</t>
  </si>
  <si>
    <t>MVS EDOCS SRL</t>
  </si>
  <si>
    <t>PROCREDIT BANK SA</t>
  </si>
  <si>
    <t>INTERNATIONAL TESTING AGENCY</t>
  </si>
  <si>
    <t>ZENTIVA S.A.</t>
  </si>
  <si>
    <t>DELOITTE TEHNOLOGIE SRL</t>
  </si>
  <si>
    <t>COMPANIA NATIONALA UNIFARM SA</t>
  </si>
  <si>
    <t>MINISTERUL JUSTITIEI</t>
  </si>
  <si>
    <t>PORSCHE GROUP SRL</t>
  </si>
  <si>
    <t>ENDAVA (UK) LIMITED</t>
  </si>
  <si>
    <t>ALPHA BANK ROMANIA SA</t>
  </si>
  <si>
    <t>PROCTER &amp; GAMBLE NETHERLANDS B.V.</t>
  </si>
  <si>
    <t>PROCTER &amp; GAMBLE SERVICES COMPANY NV</t>
  </si>
  <si>
    <t>HRX BUSINESS SUPORT S.R.L.</t>
  </si>
  <si>
    <t>NIRO INVESTMENT S.A.</t>
  </si>
  <si>
    <t>C&amp;C FINANCIAL SERVICES SRL</t>
  </si>
  <si>
    <t>U.M. 0296 BUCURESTI</t>
  </si>
  <si>
    <t>PROCTER &amp; GAMBLE DS POLSKA SP.Z O.O</t>
  </si>
  <si>
    <t>ASOCIATIA MAREA LOJA NATIONALA DIN ROMANIA</t>
  </si>
  <si>
    <t>AGENTIA NATIONALA DE INTEGRITATE</t>
  </si>
  <si>
    <t>CONNECTIONS CONSULT DOO BEOGRAD</t>
  </si>
  <si>
    <t>P TECH SOLUTIONS TEKNOLOJI VE BILISIM HIZMETLERI ANONIM SIRK</t>
  </si>
  <si>
    <t>RADIO GUERRILLA SRL</t>
  </si>
  <si>
    <t>GAPO EXPRESS SRL</t>
  </si>
  <si>
    <t>SOCIETATEA NATIONALA "NUCLEARELECTRICA" SA</t>
  </si>
  <si>
    <t>P TECH SOLUTIONS  FZE</t>
  </si>
  <si>
    <t>CENTURY TRADE  SRL</t>
  </si>
  <si>
    <t>DELOITTE CONSULTING GMBH</t>
  </si>
  <si>
    <t>SALT BANK S.A.</t>
  </si>
  <si>
    <t>PROCTER &amp; GAMBLE HEALTH AUSTRIA GMBH &amp; CO. OG</t>
  </si>
  <si>
    <t>PERAS GMBH</t>
  </si>
  <si>
    <t>LEASEPLAN DIGITAL B.V.</t>
  </si>
  <si>
    <t>ZENTIVA GROUP, A.S.</t>
  </si>
  <si>
    <t>ADVANCED INTERCONNECT TECHNOLOGIES S.R.L.</t>
  </si>
  <si>
    <t>AUCHAN ROMANIA SA</t>
  </si>
  <si>
    <t>LASCU MIRELSORIN-EXPERT CONTABIL</t>
  </si>
  <si>
    <t>PROCTER &amp; GAMBLE SERVICE GMBHH</t>
  </si>
  <si>
    <t>PROCTER &amp; GAMBLE INDOCHINA LTD</t>
  </si>
  <si>
    <t>CSE - COMPUTER AND SYSTEMS ENGINEERING COMPANY</t>
  </si>
  <si>
    <t>METAMINDS</t>
  </si>
  <si>
    <t>P&amp;G MARKETING</t>
  </si>
  <si>
    <t>ENGIE ROMANIA SA</t>
  </si>
  <si>
    <t>KPMG ADVISORY SRL</t>
  </si>
  <si>
    <t>CLIENTI  CREDITORI</t>
  </si>
  <si>
    <t>PROCTER &amp; GAMBLE GMBH</t>
  </si>
  <si>
    <t>PROCTER &amp; GAMBLE GERMANY GMBH &amp; CO OPERATIONS OHG</t>
  </si>
  <si>
    <t>RETINERI DIN SALARII SI DIN ALTE DREPTURI DATORATE TERTILOR</t>
  </si>
  <si>
    <t>CONCEDII SI INDEMNIZATII</t>
  </si>
  <si>
    <t>IMPOZIT PE PROFIT</t>
  </si>
  <si>
    <t>TAXA PE VALOAREA ADAUGATA DE PLATA</t>
  </si>
  <si>
    <t>TAXA PE VALOAREA ADAUGATA DE RECUPERAT</t>
  </si>
  <si>
    <t>TAXA PE VALOAREA ADAUGATA DEDUCTIBILA</t>
  </si>
  <si>
    <t>TAXA PE VALOAREA ADAUGATA COLECTATA</t>
  </si>
  <si>
    <t>TAXA PE VALOAREA ADAUGATA NEEXIGIBILA</t>
  </si>
  <si>
    <t>4428.TP</t>
  </si>
  <si>
    <t>TVA NEEXIGIBILA - PLATA</t>
  </si>
  <si>
    <t>IMPOZITUL PE V. DE NATURA SALARIILOR SI DIN ALTE DREPTURI</t>
  </si>
  <si>
    <t>ALTE SUME PRIMITE CU CARACTER DE SUBVENTII</t>
  </si>
  <si>
    <t>TVA VAMA</t>
  </si>
  <si>
    <t>IMPOZIT AUTO</t>
  </si>
  <si>
    <t>FONDURI SPECIALE - TAXE SI VARSAMINTE ASIMILATE</t>
  </si>
  <si>
    <t>TAXA PENTRU PERSOANELE CU HANDICAP NEINCADRATE</t>
  </si>
  <si>
    <t>CONNECTIONS TECHNOLOGIES SRL</t>
  </si>
  <si>
    <t>10 PLUS FUTURE EDUCATION</t>
  </si>
  <si>
    <t>CONNECTIONS USA LLC</t>
  </si>
  <si>
    <t>BRUSCH SERVICES</t>
  </si>
  <si>
    <t>DIVIDENDE PLATITE 2024 DEPOZITARUL CENTRAL</t>
  </si>
  <si>
    <t>DIVIDENDE CC</t>
  </si>
  <si>
    <t>GEOROM INSPECT</t>
  </si>
  <si>
    <t>BRICEAG CARLA ANDREEA CTR.1555/12.10.2022</t>
  </si>
  <si>
    <t>DEBITORI SIGNAL DUNA</t>
  </si>
  <si>
    <t>DEBITOR FLOREA ANGELICA ANCUTA</t>
  </si>
  <si>
    <t>DEPENDENTI UNIQUA ASUGURARI SANATATE</t>
  </si>
  <si>
    <t>FLOREA BOGDAN -CTR.IMPRUMUT 18.04.2024</t>
  </si>
  <si>
    <t>MIHAILA VALENTINA ELIZA -CTR.IMPRUMUT</t>
  </si>
  <si>
    <t>OPREA MARIA MAGDALENA CTR 632/23.09.2024</t>
  </si>
  <si>
    <t>ALBU ADRIAN-CONSTANTIN - CTR IMPRUMUT 713/30.10.2024</t>
  </si>
  <si>
    <t>TANASE VICTOR-IOAN- CTR IMPRUMUT 737/14.11.2024</t>
  </si>
  <si>
    <t>DEPENDENTI SIGNAL IDUNA CTR.5452876 NEW</t>
  </si>
  <si>
    <t>ASOCIATIA SPORTIVA SAILING 4 FUN - SPONSORIZARE</t>
  </si>
  <si>
    <t>FUNDATIA MAGNA CUM LAUDE-REUT - SPONSORIZARE</t>
  </si>
  <si>
    <t>ALTE CATEGORII ASIMILATE SALARIILOR - ADM/ INTERNI</t>
  </si>
  <si>
    <t>CHELT. INREGISTRATE IN AVANS</t>
  </si>
  <si>
    <t>V. INREGISTRATE IN AVANS</t>
  </si>
  <si>
    <t>DECONTARI DIN OPERATII IN CURS DE CLARIFICARE</t>
  </si>
  <si>
    <t>473.ERR.2024</t>
  </si>
  <si>
    <t>NEREZOLVATE LA DATA DE 27.06.2024</t>
  </si>
  <si>
    <t>473.IUL.2024</t>
  </si>
  <si>
    <t>OP IN CURS DE REZOLVARE IULIE 2024</t>
  </si>
  <si>
    <t>473.IUN.2024</t>
  </si>
  <si>
    <t>OP IN CURS DE REZOLVARE IUNIE 2024</t>
  </si>
  <si>
    <t>473.REZ</t>
  </si>
  <si>
    <t>OP IN CURS DE CLARIF REZOLVATE</t>
  </si>
  <si>
    <t>ALTE SUME PRIMITE/SUBVENTII PENTRU INVESTITII - ECHIP TELEMU</t>
  </si>
  <si>
    <t>ALTE SUME PRIMITE/SUBVENTII PENTRU INVESTITII - RABLA</t>
  </si>
  <si>
    <t>AJUSTARI PT. DEPRECIEREA CREANTELOR - CLIENTI</t>
  </si>
  <si>
    <t>AJUSTARI PT. DEPRECIEREA CREANTELOR - DEBITORI DIVERSI</t>
  </si>
  <si>
    <t>CONTURI LA BANCI IN LEI</t>
  </si>
  <si>
    <t>CONT BCR RO65</t>
  </si>
  <si>
    <t>CONT CAPITAL SOCIAL</t>
  </si>
  <si>
    <t>BCR CARD RO40</t>
  </si>
  <si>
    <t>CONT TREZORERIE</t>
  </si>
  <si>
    <t>CONT TRANSILVANIA RO40</t>
  </si>
  <si>
    <t>CONT TRANSILVANIA RO88</t>
  </si>
  <si>
    <t>CONT TRANSILVANIA RO43</t>
  </si>
  <si>
    <t>CONT TRANSILVANIA RO38 SALARII</t>
  </si>
  <si>
    <t>PROCREDIT RO87</t>
  </si>
  <si>
    <t>CARD PROCREDIT - RO06 MIRO 0000 1392 4482 0101</t>
  </si>
  <si>
    <t>RO05 BCR - STANILOIU CLAUDIU MIHAIL</t>
  </si>
  <si>
    <t>RO32 BCR - SOTIR GEORGIANA</t>
  </si>
  <si>
    <t>RO43 BCR - SGINDAR VLAD</t>
  </si>
  <si>
    <t>RO48 BCR - CRISTESCU MAGDA</t>
  </si>
  <si>
    <t>RO59 BCR - MATEI ANA MARIA</t>
  </si>
  <si>
    <t>RO75 BCR - NITA GEORGE</t>
  </si>
  <si>
    <t>RO86 BCR - IFRIM LIDIA</t>
  </si>
  <si>
    <t>CEC BANK - RO33CECEB00030RON1068626</t>
  </si>
  <si>
    <t>PROCREDIT RO38MIRO0000139244820301</t>
  </si>
  <si>
    <t>RO91 BCR - RADU MARCU</t>
  </si>
  <si>
    <t>EXIMBANK RO11BRMA0999100091338591</t>
  </si>
  <si>
    <t>PROCREDIT CT.RO37 MIRO COLATERAL CASH</t>
  </si>
  <si>
    <t>PROCREDIT CT RO21 MIRO PJ PLUS FLEX</t>
  </si>
  <si>
    <t>BT RO16BTRL CARD BUSINESS</t>
  </si>
  <si>
    <t>PROCREDIT CT RO53 CASH COLAT FLEX</t>
  </si>
  <si>
    <t>PROCREDIT CT RO69 CASH COLAT FLEX</t>
  </si>
  <si>
    <t>RO90 BCR - ANCA CALIN</t>
  </si>
  <si>
    <t>BCR CT DIVIDENDE 2024 RO63RNCB</t>
  </si>
  <si>
    <t>BCR RO20 MAJORARE CAPITAL FRACTII</t>
  </si>
  <si>
    <t>PROCREDIT LINIE RO04</t>
  </si>
  <si>
    <t>CONTURI LA BANCI IN VALUTA</t>
  </si>
  <si>
    <t>RO98 EURO BCR</t>
  </si>
  <si>
    <t>RO60 USD BCR</t>
  </si>
  <si>
    <t>RO92 EURO BT</t>
  </si>
  <si>
    <t>RO96 USD BT</t>
  </si>
  <si>
    <t>RO41 BT PLN</t>
  </si>
  <si>
    <t>SUME IN CURS DE DECONTARE LEI</t>
  </si>
  <si>
    <t>SUME IN CURS DE DECONTARE VALUTA</t>
  </si>
  <si>
    <t>SCONTARE</t>
  </si>
  <si>
    <t>UBER</t>
  </si>
  <si>
    <t>LINIE CREDIT BT - ROBOR 6M+2.3%</t>
  </si>
  <si>
    <t>LINIE CREDIT PCB -  IMM INVEST- ROBOR 3M+1.75%</t>
  </si>
  <si>
    <t>LINIE CREDIT PCB -IMM INVEST PLUS</t>
  </si>
  <si>
    <t>LINIE CREDIT PCB INVESTEU C</t>
  </si>
  <si>
    <t>BOGDAN FLOREA</t>
  </si>
  <si>
    <t>VLAD SGINDAR</t>
  </si>
  <si>
    <t>MATEI ANA MARIA</t>
  </si>
  <si>
    <t>SOTIR GEORGIANA</t>
  </si>
  <si>
    <t>COSARCA CATERINA</t>
  </si>
  <si>
    <t>IFRIM LIDIA</t>
  </si>
  <si>
    <t>TOADER DENISA</t>
  </si>
  <si>
    <t>DOVLETE ANDREEA</t>
  </si>
  <si>
    <t>SANDULESCU DAN</t>
  </si>
  <si>
    <t>TEISANU MARIAN</t>
  </si>
  <si>
    <t>RADU MARCU</t>
  </si>
  <si>
    <t>CALIN ANCA MARIA</t>
  </si>
  <si>
    <t>SURDU RALUCA</t>
  </si>
  <si>
    <t>CHELT. CU MATERIALELE AUXILIARE</t>
  </si>
  <si>
    <t>CHELT.LE PRIVIND PIESELE DE SCHIMB</t>
  </si>
  <si>
    <t>CHELT. PRIVIND ALTE MATERIALE CONSUMABILE</t>
  </si>
  <si>
    <t>CHELT. PRIVIND MATERIALELE DE NATURA OBIECTELOR DE INVENTAR</t>
  </si>
  <si>
    <t>CHELT. PRIVIND MATERIALELE NESTOCATE</t>
  </si>
  <si>
    <t>CHELTUIELI CU REDEVENTELE</t>
  </si>
  <si>
    <t>CHELT. CU PRIMELE DE ASIGURARE</t>
  </si>
  <si>
    <t>CHELT. CU PRIME DE ASIGURARE - DEDUCTIBIL</t>
  </si>
  <si>
    <t>CHELT. CU PRIME DE ASIGURARE - NEDEDUCTIBIL</t>
  </si>
  <si>
    <t>CHELTUIELI CU PREGATIREA PERSONALULUI</t>
  </si>
  <si>
    <t>CHELT. PRIVIND COMISIOANELE SI ONORARIILE</t>
  </si>
  <si>
    <t>PROTOCOL FARA TVA</t>
  </si>
  <si>
    <t>PROTOCOL TVA 9%</t>
  </si>
  <si>
    <t>PROTOCOL TVA 5%</t>
  </si>
  <si>
    <t>PROTOCOL TVA 19%</t>
  </si>
  <si>
    <t>CHELT. CU SERVICIILE BANCARE SI ASIMILATE</t>
  </si>
  <si>
    <t>PROTECTIA MUNCII</t>
  </si>
  <si>
    <t>ANUNTURI RECRUTARE</t>
  </si>
  <si>
    <t>MEDICINA MUNCII</t>
  </si>
  <si>
    <t>ALTE SERVICII LA TERTI</t>
  </si>
  <si>
    <t>IMPOZITE AUTO</t>
  </si>
  <si>
    <t>CHELTUIELI CU PERSOANELE CU HANDICAP NEINCADRATE</t>
  </si>
  <si>
    <t>COTIZATII SI TAXE</t>
  </si>
  <si>
    <t>CHELT. CU TICHETELE ACORDATE SALARIATILOR</t>
  </si>
  <si>
    <t>CHELT. CU REMUNERAREA IN INSTRUMENTE DE CAPITALURI PROPRII</t>
  </si>
  <si>
    <t>PENALITATI NEDEDUCTIBILE</t>
  </si>
  <si>
    <t>PENALITATI DEDUCTIBILE</t>
  </si>
  <si>
    <t>DONATII SI SUBVENTII ACORDATE</t>
  </si>
  <si>
    <t>ALTE CHELT. DE EXPL.</t>
  </si>
  <si>
    <t>CHELT NEDEDUCTIB</t>
  </si>
  <si>
    <t>CHELTUIELI DEDUCTIBILE</t>
  </si>
  <si>
    <t>CHELT. PRIVIND SCONTURILE ACORDATE</t>
  </si>
  <si>
    <t>CHELT. DE EXPL. PRIVIND AMORT. IMOBILIZARILOR</t>
  </si>
  <si>
    <t>CHELT. DE EXPL. PRIVIND AJUSTARILE PT. DEPR. ACTIV. CIRC.</t>
  </si>
  <si>
    <t>CHELT.CU AJUSTARI DEPRECIERE DEDUCTIBIL</t>
  </si>
  <si>
    <t>V. DIN LUCRARI EXECUTATE SI SERVICII PRESTATE</t>
  </si>
  <si>
    <t>SERVICII PROGRAMARE</t>
  </si>
  <si>
    <t>SERVICII DIVERSE</t>
  </si>
  <si>
    <t>V. DIN VANZAREA MARFURILOR</t>
  </si>
  <si>
    <t>V. DIN PRODUCTIA DE IMOBILIZARI NECORPORALE</t>
  </si>
  <si>
    <t>V. DIN VANZAREA ACTIVELOR SI ALTE OPERATII DE CAPITAL</t>
  </si>
  <si>
    <t>V. DIN SUBVENTII PT. INVESTITII</t>
  </si>
  <si>
    <t>ALTE V. DIN EXPL.</t>
  </si>
  <si>
    <t>VENIT IMPOZABIL</t>
  </si>
  <si>
    <t>V. DIN DOBANZI</t>
  </si>
  <si>
    <t>V. DIN PROVIZIOANE</t>
  </si>
  <si>
    <t>V. DIN AJUSTARI PT. DEPRECIEREA ACTIVELOR CIRCULANTE</t>
  </si>
  <si>
    <t>Pagina 36/36  SAGA C</t>
  </si>
  <si>
    <t>categorie</t>
  </si>
  <si>
    <t>FLOREA BOGDAN LIVIU dividende an 2020</t>
  </si>
  <si>
    <t>5121.00001</t>
  </si>
  <si>
    <t>IB 1</t>
  </si>
  <si>
    <t>FLOREA BOGDAN LIVIU -DIVIDENDE REST 2020</t>
  </si>
  <si>
    <t>FLOREA BOGDAN LIVIU REST AN 2020</t>
  </si>
  <si>
    <t>5121.00016</t>
  </si>
  <si>
    <t>EX0202</t>
  </si>
  <si>
    <t>FLOREA BOGDAN LIVIU REST DIVIDENDE</t>
  </si>
  <si>
    <t>EX1602</t>
  </si>
  <si>
    <t>FLOREA BOGDAN LIVIU DIVIDENDE RAMASE DIN ANI ANTERIORI</t>
  </si>
  <si>
    <t>DIVIDENDE PLATITE 2024 DEPOZITARUL CENTRAL RAPORT</t>
  </si>
  <si>
    <t>EX2105</t>
  </si>
  <si>
    <t>REF: 80984525 BUGETUL DE STAT CONT: RO10TREZ7005503XXXXXXXXX Detalii I</t>
  </si>
  <si>
    <t>474</t>
  </si>
  <si>
    <t>FLOREA BOGDAN LIVIU DIVIDENDE PARTIALE</t>
  </si>
  <si>
    <t>EX2606</t>
  </si>
  <si>
    <t>EX1207</t>
  </si>
  <si>
    <t>EX2407</t>
  </si>
  <si>
    <t>EX2507</t>
  </si>
  <si>
    <t>FLOREA BOGDAN LIVIU DIVIDENDE</t>
  </si>
  <si>
    <t>EX1408</t>
  </si>
  <si>
    <t>EX2608</t>
  </si>
  <si>
    <t>EX1909</t>
  </si>
  <si>
    <t>IMPOZIT DIVIDENDE 8% AUG 24</t>
  </si>
  <si>
    <t>EX2509</t>
  </si>
  <si>
    <t>EX2110</t>
  </si>
  <si>
    <t>EX2410</t>
  </si>
  <si>
    <t>IMPOZIT DIVIDENDE 8% OCT</t>
  </si>
  <si>
    <t>EX2211</t>
  </si>
  <si>
    <t>FLOREA BOGDAN LIVIU PLATA DIVIDENDE</t>
  </si>
  <si>
    <t>EX1012</t>
  </si>
  <si>
    <t>EX1312</t>
  </si>
  <si>
    <t>EX2412</t>
  </si>
  <si>
    <r>
      <rPr>
        <b/>
        <sz val="10"/>
        <rFont val="Calibri"/>
        <family val="2"/>
      </rPr>
      <t>A</t>
    </r>
  </si>
  <si>
    <r>
      <rPr>
        <b/>
        <sz val="10"/>
        <rFont val="Calibri"/>
        <family val="2"/>
      </rPr>
      <t>B</t>
    </r>
  </si>
  <si>
    <r>
      <rPr>
        <sz val="8"/>
        <color rgb="FFFF0000"/>
        <rFont val="Calibri"/>
        <family val="2"/>
      </rPr>
      <t>06a (301)</t>
    </r>
  </si>
  <si>
    <r>
      <rPr>
        <sz val="8"/>
        <color rgb="FFFF0000"/>
        <rFont val="Calibri"/>
        <family val="2"/>
      </rPr>
      <t>06b (302)</t>
    </r>
  </si>
  <si>
    <r>
      <rPr>
        <sz val="8"/>
        <color rgb="FFFF0000"/>
        <rFont val="Calibri"/>
        <family val="2"/>
      </rPr>
      <t>01a (301)</t>
    </r>
  </si>
  <si>
    <r>
      <rPr>
        <sz val="8"/>
        <color rgb="FFFF0000"/>
        <rFont val="Calibri"/>
        <family val="2"/>
      </rPr>
      <t>01b (318)</t>
    </r>
  </si>
  <si>
    <r>
      <rPr>
        <sz val="8"/>
        <color rgb="FFFF0000"/>
        <rFont val="Calibri"/>
        <family val="2"/>
      </rPr>
      <t>19a (302)</t>
    </r>
  </si>
  <si>
    <r>
      <rPr>
        <sz val="8"/>
        <color rgb="FFFF0000"/>
        <rFont val="Calibri"/>
        <family val="2"/>
      </rPr>
      <t>19b (303)</t>
    </r>
  </si>
  <si>
    <r>
      <rPr>
        <sz val="8"/>
        <color rgb="FFFF0000"/>
        <rFont val="Calibri"/>
        <family val="2"/>
      </rPr>
      <t>25a (306)</t>
    </r>
  </si>
  <si>
    <r>
      <rPr>
        <sz val="8"/>
        <color rgb="FFFF0000"/>
        <rFont val="Calibri"/>
        <family val="2"/>
      </rPr>
      <t>33a (307)</t>
    </r>
  </si>
  <si>
    <r>
      <rPr>
        <sz val="8"/>
        <color rgb="FFFF0000"/>
        <rFont val="Calibri"/>
        <family val="2"/>
      </rPr>
      <t>33b (308)</t>
    </r>
  </si>
  <si>
    <r>
      <rPr>
        <sz val="8"/>
        <color rgb="FFFF0000"/>
        <rFont val="Calibri"/>
        <family val="2"/>
      </rPr>
      <t>33c (309)</t>
    </r>
  </si>
  <si>
    <r>
      <rPr>
        <sz val="8"/>
        <color rgb="FFFF0000"/>
        <rFont val="Calibri"/>
        <family val="2"/>
      </rPr>
      <t>33d (310)</t>
    </r>
  </si>
  <si>
    <r>
      <rPr>
        <sz val="8"/>
        <color rgb="FFFF0000"/>
        <rFont val="Calibri"/>
        <family val="2"/>
      </rPr>
      <t>33e (311)</t>
    </r>
  </si>
  <si>
    <r>
      <rPr>
        <sz val="8"/>
        <color rgb="FFFF0000"/>
        <rFont val="Calibri"/>
        <family val="2"/>
      </rPr>
      <t>33f (312)</t>
    </r>
  </si>
  <si>
    <r>
      <rPr>
        <sz val="8"/>
        <color rgb="FFFF0000"/>
        <rFont val="Calibri"/>
        <family val="2"/>
      </rPr>
      <t>33g (313)</t>
    </r>
  </si>
  <si>
    <r>
      <rPr>
        <sz val="8"/>
        <color rgb="FFFF0000"/>
        <rFont val="Calibri"/>
        <family val="2"/>
      </rPr>
      <t>33h (314)</t>
    </r>
  </si>
  <si>
    <r>
      <rPr>
        <sz val="8"/>
        <color rgb="FFFF0000"/>
        <rFont val="Calibri"/>
        <family val="2"/>
      </rPr>
      <t>33i (315)</t>
    </r>
  </si>
  <si>
    <r>
      <rPr>
        <sz val="8"/>
        <color rgb="FFFF0000"/>
        <rFont val="Calibri"/>
        <family val="2"/>
      </rPr>
      <t>33j (316)</t>
    </r>
  </si>
  <si>
    <r>
      <rPr>
        <sz val="8"/>
        <color rgb="FFFF0000"/>
        <rFont val="Calibri"/>
        <family val="2"/>
      </rPr>
      <t>66a (304)</t>
    </r>
  </si>
  <si>
    <r>
      <rPr>
        <sz val="8"/>
        <color rgb="FFFF0000"/>
        <rFont val="Calibri"/>
        <family val="2"/>
      </rPr>
      <t>66b (305)</t>
    </r>
  </si>
  <si>
    <r>
      <rPr>
        <sz val="8"/>
        <color rgb="FFFF0000"/>
        <rFont val="Calibri"/>
        <family val="2"/>
      </rPr>
      <t>67a (317)</t>
    </r>
  </si>
  <si>
    <r>
      <rPr>
        <sz val="8"/>
        <color rgb="FFFF0000"/>
        <rFont val="Calibri"/>
        <family val="2"/>
      </rPr>
      <t>35a (301)</t>
    </r>
  </si>
  <si>
    <r>
      <rPr>
        <sz val="10"/>
        <rFont val="Calibri"/>
        <family val="2"/>
      </rPr>
      <t>I. CAPITAL</t>
    </r>
  </si>
  <si>
    <t>19a (302)</t>
  </si>
  <si>
    <t xml:space="preserve"> BALANCE SHEETon 31.12.2025</t>
  </si>
  <si>
    <r>
      <rPr>
        <sz val="14"/>
        <rFont val="Times New Roman"/>
        <family val="1"/>
      </rPr>
      <t xml:space="preserve"> F10</t>
    </r>
    <r>
      <rPr>
        <sz val="12"/>
        <rFont val="Times New Roman"/>
        <family val="1"/>
      </rPr>
      <t>- lions -</t>
    </r>
  </si>
  <si>
    <r>
      <rPr>
        <b/>
        <sz val="12"/>
        <rFont val="Calibri"/>
        <family val="2"/>
      </rPr>
      <t>Element name</t>
    </r>
    <r>
      <rPr>
        <sz val="8"/>
        <color rgb="FF808080"/>
        <rFont val="Calibri"/>
        <family val="2"/>
      </rPr>
      <t xml:space="preserve"> (the calculation formulas refer to</t>
    </r>
    <r>
      <rPr>
        <b/>
        <sz val="8"/>
        <color rgb="FF808080"/>
        <rFont val="Calibri"/>
        <family val="2"/>
      </rPr>
      <t xml:space="preserve"> Row no.</t>
    </r>
    <r>
      <rPr>
        <sz val="8"/>
        <color rgb="FF808080"/>
        <rFont val="Calibri"/>
        <family val="2"/>
      </rPr>
      <t>from column B)</t>
    </r>
  </si>
  <si>
    <r>
      <rPr>
        <b/>
        <sz val="7"/>
        <color rgb="FF0000FF"/>
        <rFont val="Calibri"/>
        <family val="2"/>
      </rPr>
      <t xml:space="preserve"> Row No. OMF</t>
    </r>
    <r>
      <rPr>
        <b/>
        <sz val="7"/>
        <color rgb="FF0000FF"/>
        <rFont val="Calibri"/>
        <family val="2"/>
      </rPr>
      <t xml:space="preserve"> No. 107/</t>
    </r>
    <r>
      <rPr>
        <b/>
        <sz val="7"/>
        <color rgb="FF0000FF"/>
        <rFont val="Calibri"/>
        <family val="2"/>
      </rPr>
      <t>2025</t>
    </r>
  </si>
  <si>
    <r>
      <rPr>
        <b/>
        <sz val="12"/>
        <rFont val="Calibri"/>
        <family val="2"/>
      </rPr>
      <t xml:space="preserve"> No.</t>
    </r>
    <r>
      <rPr>
        <b/>
        <sz val="12"/>
        <rFont val="Calibri"/>
        <family val="2"/>
      </rPr>
      <t>row.</t>
    </r>
  </si>
  <si>
    <r>
      <rPr>
        <b/>
        <sz val="12"/>
        <rFont val="Calibri"/>
        <family val="2"/>
      </rPr>
      <t>Balance at:</t>
    </r>
  </si>
  <si>
    <r>
      <rPr>
        <b/>
        <sz val="10"/>
        <rFont val="Calibri"/>
        <family val="2"/>
      </rPr>
      <t>A. FIXED ASSETS</t>
    </r>
  </si>
  <si>
    <r>
      <rPr>
        <sz val="10"/>
        <rFont val="Calibri"/>
        <family val="2"/>
      </rPr>
      <t xml:space="preserve"> I. INTANGIBLE ASSETS (ct.201+203+205+206+2071+4094)</t>
    </r>
    <r>
      <rPr>
        <sz val="10"/>
        <rFont val="Calibri"/>
        <family val="2"/>
      </rPr>
      <t>+208-280-290 - 4904)</t>
    </r>
  </si>
  <si>
    <r>
      <rPr>
        <sz val="10"/>
        <rFont val="Calibri"/>
        <family val="2"/>
      </rPr>
      <t>11,720,845</t>
    </r>
  </si>
  <si>
    <r>
      <rPr>
        <sz val="10"/>
        <rFont val="Calibri"/>
        <family val="2"/>
      </rPr>
      <t>37,135,233</t>
    </r>
  </si>
  <si>
    <r>
      <rPr>
        <sz val="10"/>
        <rFont val="Calibri"/>
        <family val="2"/>
      </rPr>
      <t xml:space="preserve"> II. TANGIBLE ASSETS (ct.211+212+213+214+215+216+217+223+224)</t>
    </r>
    <r>
      <rPr>
        <sz val="10"/>
        <rFont val="Calibri"/>
        <family val="2"/>
      </rPr>
      <t>+227+231+235+4093-281-291-2931-2935 - 4903)</t>
    </r>
  </si>
  <si>
    <r>
      <rPr>
        <sz val="10"/>
        <rFont val="Calibri"/>
        <family val="2"/>
      </rPr>
      <t>III. FINANCIAL ASSETS (accounts 261+262+263+265+267)</t>
    </r>
    <r>
      <rPr>
        <sz val="10"/>
        <color rgb="FF0000FF"/>
        <rFont val="Calibri"/>
        <family val="2"/>
      </rPr>
      <t xml:space="preserve"> *</t>
    </r>
    <r>
      <rPr>
        <sz val="10"/>
        <rFont val="Calibri"/>
        <family val="2"/>
      </rPr>
      <t>- 296</t>
    </r>
    <r>
      <rPr>
        <sz val="10"/>
        <color rgb="FF0000FF"/>
        <rFont val="Calibri"/>
        <family val="2"/>
      </rPr>
      <t xml:space="preserve"> 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</si>
  <si>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FIXED ASSETS - TOTAL (</t>
    </r>
    <r>
      <rPr>
        <b/>
        <sz val="10"/>
        <rFont val="Calibri"/>
        <family val="2"/>
      </rPr>
      <t>row 01 + 02 + 03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</si>
  <si>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13,139,464</t>
    </r>
  </si>
  <si>
    <r>
      <rPr>
        <sz val="10"/>
        <rFont val="Calibri"/>
        <family val="2"/>
      </rPr>
      <t>38,604,856</t>
    </r>
  </si>
  <si>
    <r>
      <rPr>
        <b/>
        <sz val="10"/>
        <rFont val="Calibri"/>
        <family val="2"/>
      </rPr>
      <t>B. CURRENT ASSETS</t>
    </r>
  </si>
  <si>
    <r>
      <rPr>
        <b/>
        <sz val="10"/>
        <rFont val="Calibri"/>
        <family val="2"/>
      </rPr>
      <t xml:space="preserve"> I. STOCKS</t>
    </r>
    <r>
      <rPr>
        <sz val="10"/>
        <rFont val="Calibri"/>
        <family val="2"/>
      </rPr>
      <t xml:space="preserve"> (ct.301+302+303+321+322+/-308+323+326+327+328+331+332</t>
    </r>
    <r>
      <rPr>
        <sz val="10"/>
        <rFont val="Calibri"/>
        <family val="2"/>
      </rPr>
      <t xml:space="preserve"> +341+345+346+347+/-348+351+354+356+357+358+361+/-368+371+/-378</t>
    </r>
    <r>
      <rPr>
        <sz val="10"/>
        <rFont val="Calibri"/>
        <family val="2"/>
      </rPr>
      <t>+381+/-388+4091- 391- 392-393-394-395-396-397-398 - from ct. 4428 - 4901)</t>
    </r>
  </si>
  <si>
    <r>
      <rPr>
        <b/>
        <sz val="10"/>
        <rFont val="Calibri"/>
        <family val="2"/>
      </rPr>
      <t xml:space="preserve"> II.RECORDS</t>
    </r>
    <r>
      <rPr>
        <sz val="10"/>
        <rFont val="Calibri"/>
        <family val="2"/>
      </rPr>
      <t>1. (ct.267)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-296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+4092+411+413+418+425+4282+431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+436**+437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 xml:space="preserve"> +4382</t>
    </r>
    <r>
      <rPr>
        <sz val="10"/>
        <rFont val="Calibri"/>
        <family val="2"/>
      </rPr>
      <t>+441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+4424+from ct.4428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+444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+445+446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+447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+4482+451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+453</t>
    </r>
    <r>
      <rPr>
        <sz val="10"/>
        <color rgb="FF0000FF"/>
        <rFont val="Calibri"/>
        <family val="2"/>
      </rPr>
      <t xml:space="preserve"> **</t>
    </r>
    <r>
      <rPr>
        <sz val="10"/>
        <rFont val="Calibri"/>
        <family val="2"/>
      </rPr>
      <t>+456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+4582+461+4662+473</t>
    </r>
    <r>
      <rPr>
        <sz val="10"/>
        <color rgb="FF0000FF"/>
        <rFont val="Calibri"/>
        <family val="2"/>
      </rPr>
      <t xml:space="preserve"> **</t>
    </r>
    <r>
      <rPr>
        <sz val="10"/>
        <rFont val="Calibri"/>
        <family val="2"/>
      </rPr>
      <t>- 491 - 495 - 496 - 4902 +5187)</t>
    </r>
  </si>
  <si>
    <r>
      <rPr>
        <sz val="10"/>
        <rFont val="Calibri"/>
        <family val="2"/>
      </rPr>
      <t>69,648,324</t>
    </r>
  </si>
  <si>
    <r>
      <rPr>
        <sz val="10"/>
        <rFont val="Calibri"/>
        <family val="2"/>
      </rPr>
      <t>87,827,799</t>
    </r>
  </si>
  <si>
    <r>
      <rPr>
        <sz val="10"/>
        <rFont val="Calibri"/>
        <family val="2"/>
      </rPr>
      <t>2. Receivables representing dividends distributed during the financial year (account 463)</t>
    </r>
  </si>
  <si>
    <r>
      <rPr>
        <sz val="10"/>
        <rFont val="Calibri"/>
        <family val="2"/>
      </rPr>
      <t>TOTAL (row 06a+06b)</t>
    </r>
  </si>
  <si>
    <r>
      <rPr>
        <sz val="10"/>
        <rFont val="Calibri"/>
        <family val="2"/>
      </rPr>
      <t xml:space="preserve"> III. SHORT-TERM INVESTMENTS</t>
    </r>
    <r>
      <rPr>
        <sz val="10"/>
        <rFont val="Calibri"/>
        <family val="2"/>
      </rPr>
      <t>(ct.501+505+506+507+ from ct.508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+5113+5114-591-595-596-598)</t>
    </r>
  </si>
  <si>
    <r>
      <rPr>
        <sz val="10"/>
        <rFont val="Calibri"/>
        <family val="2"/>
      </rPr>
      <t>IV. HOUSE AND BANK ACCOUNTS (from account 508)</t>
    </r>
    <r>
      <rPr>
        <sz val="10"/>
        <color rgb="FF0000FF"/>
        <rFont val="Calibri"/>
        <family val="2"/>
      </rPr>
      <t xml:space="preserve"> *</t>
    </r>
    <r>
      <rPr>
        <sz val="10"/>
        <rFont val="Calibri"/>
        <family val="2"/>
      </rPr>
      <t>+ct. 5112+512+531+532+541+542)</t>
    </r>
  </si>
  <si>
    <r>
      <rPr>
        <sz val="10"/>
        <rFont val="Calibri"/>
        <family val="2"/>
      </rPr>
      <t>3,119,845</t>
    </r>
  </si>
  <si>
    <r>
      <rPr>
        <sz val="10"/>
        <rFont val="Calibri"/>
        <family val="2"/>
      </rPr>
      <t>4,701,496</t>
    </r>
  </si>
  <si>
    <r>
      <rPr>
        <sz val="10"/>
        <rFont val="Calibri"/>
        <family val="2"/>
      </rPr>
      <t>CURRENT ASSETS - TOTAL (</t>
    </r>
    <r>
      <rPr>
        <b/>
        <sz val="10"/>
        <rFont val="Calibri"/>
        <family val="2"/>
      </rPr>
      <t>row 05 + 06 + 07 + 08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</si>
  <si>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72,910,256</t>
    </r>
  </si>
  <si>
    <r>
      <rPr>
        <sz val="10"/>
        <rFont val="Calibri"/>
        <family val="2"/>
      </rPr>
      <t>93,188,592</t>
    </r>
  </si>
  <si>
    <r>
      <rPr>
        <b/>
        <sz val="10"/>
        <rFont val="Calibri"/>
        <family val="2"/>
      </rPr>
      <t>C. ADVANCED EXPENSES (account 471) (rows 11+12)</t>
    </r>
  </si>
  <si>
    <r>
      <rPr>
        <sz val="10"/>
        <rFont val="Calibri"/>
        <family val="2"/>
      </rPr>
      <t>1,457,530</t>
    </r>
  </si>
  <si>
    <r>
      <rPr>
        <sz val="10"/>
        <rFont val="Calibri"/>
        <family val="2"/>
      </rPr>
      <t>1,043,742</t>
    </r>
  </si>
  <si>
    <r>
      <rPr>
        <sz val="10"/>
        <rFont val="Calibri"/>
        <family val="2"/>
      </rPr>
      <t>Amounts to be resumed within a period of up to one year (account 471)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</si>
  <si>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Amounts to be resumed in a period longer than one year (account 471)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</si>
  <si>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b/>
        <sz val="10"/>
        <rFont val="Calibri"/>
        <family val="2"/>
      </rPr>
      <t xml:space="preserve"> D. DEBT: AMOUNTS TO BE PAID WITHIN A PERIOD OF UP TO ONE YEAR</t>
    </r>
    <r>
      <rPr>
        <sz val="10"/>
        <rFont val="Calibri"/>
        <family val="2"/>
      </rPr>
      <t xml:space="preserve"> (ct.161+162+166+167+168-169+269+401+403+404+405+408+419</t>
    </r>
    <r>
      <rPr>
        <sz val="10"/>
        <rFont val="Calibri"/>
        <family val="2"/>
      </rPr>
      <t>+421+423+424+426+427+4281+431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+436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+437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+4381+441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 xml:space="preserve"> +4423</t>
    </r>
    <r>
      <rPr>
        <sz val="10"/>
        <rFont val="Calibri"/>
        <family val="2"/>
      </rPr>
      <t>+4428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+444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+446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+ 447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+4481+451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+453</t>
    </r>
    <r>
      <rPr>
        <sz val="10"/>
        <color rgb="FF0000FF"/>
        <rFont val="Calibri"/>
        <family val="2"/>
      </rPr>
      <t xml:space="preserve"> ***</t>
    </r>
    <r>
      <rPr>
        <sz val="10"/>
        <rFont val="Calibri"/>
        <family val="2"/>
      </rPr>
      <t>+455+456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 xml:space="preserve"> +457</t>
    </r>
    <r>
      <rPr>
        <sz val="10"/>
        <rFont val="Calibri"/>
        <family val="2"/>
      </rPr>
      <t>+4581+462+4661+467+473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+509+5186+519)</t>
    </r>
  </si>
  <si>
    <r>
      <rPr>
        <sz val="10"/>
        <rFont val="Calibri"/>
        <family val="2"/>
      </rPr>
      <t>50,467,796</t>
    </r>
  </si>
  <si>
    <r>
      <rPr>
        <sz val="10"/>
        <rFont val="Calibri"/>
        <family val="2"/>
      </rPr>
      <t>44,680,085</t>
    </r>
  </si>
  <si>
    <r>
      <rPr>
        <b/>
        <sz val="10"/>
        <rFont val="Calibri"/>
        <family val="2"/>
      </rPr>
      <t>E. NET CURRENT ASSETS/NET CURRENT LIABILITIES (rows 09+11-13-20-23-26)</t>
    </r>
  </si>
  <si>
    <r>
      <rPr>
        <sz val="10"/>
        <rFont val="Calibri"/>
        <family val="2"/>
      </rPr>
      <t>22,299,177</t>
    </r>
  </si>
  <si>
    <r>
      <rPr>
        <sz val="10"/>
        <rFont val="Calibri"/>
        <family val="2"/>
      </rPr>
      <t>48,485,800</t>
    </r>
  </si>
  <si>
    <r>
      <rPr>
        <b/>
        <sz val="10"/>
        <rFont val="Calibri"/>
        <family val="2"/>
      </rPr>
      <t>F. TOTAL ASSETS MINUS CURRENT LIABILITIES (row 04 +12+14)</t>
    </r>
  </si>
  <si>
    <r>
      <rPr>
        <sz val="10"/>
        <rFont val="Calibri"/>
        <family val="2"/>
      </rPr>
      <t>35,906,528</t>
    </r>
  </si>
  <si>
    <r>
      <rPr>
        <sz val="10"/>
        <rFont val="Calibri"/>
        <family val="2"/>
      </rPr>
      <t>87,090,656</t>
    </r>
  </si>
  <si>
    <r>
      <rPr>
        <b/>
        <sz val="10"/>
        <rFont val="Calibri"/>
        <family val="2"/>
      </rPr>
      <t xml:space="preserve"> G. DEBT: AMOUNTS THAT MUST BE PAID IN A PERIOD LONGER THAN ONE YEAR</t>
    </r>
    <r>
      <rPr>
        <sz val="10"/>
        <rFont val="Calibri"/>
        <family val="2"/>
      </rPr>
      <t xml:space="preserve"> (ct.161+162+166+167+168-169+269+401+403+404+405+408+419</t>
    </r>
    <r>
      <rPr>
        <sz val="10"/>
        <rFont val="Calibri"/>
        <family val="2"/>
      </rPr>
      <t>+421+423+424+426+427+4281+431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+436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+437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+4381+441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 xml:space="preserve"> +4423</t>
    </r>
    <r>
      <rPr>
        <sz val="10"/>
        <rFont val="Calibri"/>
        <family val="2"/>
      </rPr>
      <t>+4428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+444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+446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+ 447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+4481+451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+453</t>
    </r>
    <r>
      <rPr>
        <sz val="10"/>
        <color rgb="FF0000FF"/>
        <rFont val="Calibri"/>
        <family val="2"/>
      </rPr>
      <t xml:space="preserve"> ***</t>
    </r>
    <r>
      <rPr>
        <sz val="10"/>
        <rFont val="Calibri"/>
        <family val="2"/>
      </rPr>
      <t>+455+456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 xml:space="preserve"> +4581</t>
    </r>
    <r>
      <rPr>
        <sz val="10"/>
        <rFont val="Calibri"/>
        <family val="2"/>
      </rPr>
      <t>+462+4661+467+473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+509+5186+519)</t>
    </r>
  </si>
  <si>
    <r>
      <rPr>
        <sz val="10"/>
        <rFont val="Calibri"/>
        <family val="2"/>
      </rPr>
      <t>1,987,636</t>
    </r>
  </si>
  <si>
    <r>
      <rPr>
        <b/>
        <sz val="10"/>
        <rFont val="Calibri"/>
        <family val="2"/>
      </rPr>
      <t>H. PROVISIONS (account 151)</t>
    </r>
  </si>
  <si>
    <r>
      <rPr>
        <b/>
        <sz val="10"/>
        <rFont val="Calibri"/>
        <family val="2"/>
      </rPr>
      <t>I. ADVANCED INCOME (rows 19 + 22 + 25 + 28)</t>
    </r>
  </si>
  <si>
    <r>
      <rPr>
        <sz val="10"/>
        <rFont val="Calibri"/>
        <family val="2"/>
      </rPr>
      <t>1,418,457</t>
    </r>
  </si>
  <si>
    <r>
      <rPr>
        <sz val="10"/>
        <rFont val="Calibri"/>
        <family val="2"/>
      </rPr>
      <t>1,066,449</t>
    </r>
  </si>
  <si>
    <r>
      <rPr>
        <sz val="10"/>
        <rFont val="Calibri"/>
        <family val="2"/>
      </rPr>
      <t xml:space="preserve"> 1. Investment subsidies (account 475),</t>
    </r>
    <r>
      <rPr>
        <b/>
        <sz val="10"/>
        <rFont val="Calibri"/>
        <family val="2"/>
      </rPr>
      <t>(rows 20+21)</t>
    </r>
  </si>
  <si>
    <r>
      <rPr>
        <sz val="10"/>
        <rFont val="Calibri"/>
        <family val="2"/>
      </rPr>
      <t>Amounts to be resumed within a period of up to one year (from ct. 475)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</si>
  <si>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Amounts to be resumed in a period longer than one year (from ct. 475)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</si>
  <si>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2. Deferred income (account 472) (</t>
    </r>
    <r>
      <rPr>
        <b/>
        <sz val="10"/>
        <rFont val="Calibri"/>
        <family val="2"/>
      </rPr>
      <t>row 23+24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</si>
  <si>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1,421,643</t>
    </r>
  </si>
  <si>
    <r>
      <rPr>
        <sz val="10"/>
        <rFont val="Calibri"/>
        <family val="2"/>
      </rPr>
      <t>1,064,185</t>
    </r>
  </si>
  <si>
    <r>
      <rPr>
        <sz val="10"/>
        <rFont val="Calibri"/>
        <family val="2"/>
      </rPr>
      <t>Amounts to be resumed within a period of up to one year (from 472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</si>
  <si>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1,136,112</t>
    </r>
  </si>
  <si>
    <r>
      <rPr>
        <sz val="10"/>
        <rFont val="Calibri"/>
        <family val="2"/>
      </rPr>
      <t>Amounts to be resumed in a period longer than one year (from 472)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</si>
  <si>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3. Advance income related to assets received by transfer from customers (acc. 478)</t>
    </r>
    <r>
      <rPr>
        <b/>
        <sz val="10"/>
        <rFont val="Calibri"/>
        <family val="2"/>
      </rPr>
      <t>(rows 26+27)</t>
    </r>
  </si>
  <si>
    <r>
      <rPr>
        <sz val="10"/>
        <rFont val="Calibri"/>
        <family val="2"/>
      </rPr>
      <t>Amounts to be resumed within a period of up to one year (from ct. 478)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</si>
  <si>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Amounts to be resumed in a period longer than one year (from ct. 478)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</si>
  <si>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Negative goodwill (account 2075)</t>
    </r>
  </si>
  <si>
    <r>
      <rPr>
        <b/>
        <sz val="10"/>
        <rFont val="Calibri"/>
        <family val="2"/>
      </rPr>
      <t>J. CAPITAL AND RESERVES</t>
    </r>
  </si>
  <si>
    <r>
      <rPr>
        <sz val="10"/>
        <rFont val="Calibri"/>
        <family val="2"/>
      </rPr>
      <t>I. CAPITAL (</t>
    </r>
    <r>
      <rPr>
        <b/>
        <sz val="10"/>
        <rFont val="Calibri"/>
        <family val="2"/>
      </rPr>
      <t>row 30+31+32+33+34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</si>
  <si>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1,336,219</t>
    </r>
  </si>
  <si>
    <r>
      <rPr>
        <sz val="10"/>
        <rFont val="Calibri"/>
        <family val="2"/>
      </rPr>
      <t>28,095,980</t>
    </r>
  </si>
  <si>
    <r>
      <rPr>
        <sz val="10"/>
        <rFont val="Calibri"/>
        <family val="2"/>
      </rPr>
      <t>1. Paid-up subscribed capital (account 1012)</t>
    </r>
  </si>
  <si>
    <r>
      <rPr>
        <sz val="10"/>
        <rFont val="Calibri"/>
        <family val="2"/>
      </rPr>
      <t>2. Unpaid subscribed capital (account 1011)</t>
    </r>
  </si>
  <si>
    <r>
      <rPr>
        <sz val="10"/>
        <rFont val="Calibri"/>
        <family val="2"/>
      </rPr>
      <t>3. The management's patrimony (ct. 1015)</t>
    </r>
  </si>
  <si>
    <r>
      <rPr>
        <sz val="10"/>
        <rFont val="Calibri"/>
        <family val="2"/>
      </rPr>
      <t>4. Assets of national research and development institutes (account 1018)</t>
    </r>
  </si>
  <si>
    <r>
      <rPr>
        <sz val="10"/>
        <rFont val="Arial"/>
        <family val="2"/>
      </rPr>
      <t xml:space="preserve"> 5. Other equity items</t>
    </r>
    <r>
      <rPr>
        <sz val="10"/>
        <rFont val="Calibri"/>
        <family val="2"/>
      </rPr>
      <t>(account 1031)</t>
    </r>
  </si>
  <si>
    <r>
      <rPr>
        <b/>
        <sz val="10"/>
        <rFont val="Calibri"/>
        <family val="2"/>
      </rPr>
      <t xml:space="preserve"> II. CAPITAL PREMIUMS</t>
    </r>
    <r>
      <rPr>
        <sz val="10"/>
        <rFont val="Calibri"/>
        <family val="2"/>
      </rPr>
      <t>(account 104)</t>
    </r>
  </si>
  <si>
    <r>
      <rPr>
        <sz val="10"/>
        <rFont val="Calibri"/>
        <family val="2"/>
      </rPr>
      <t>11,400,586</t>
    </r>
  </si>
  <si>
    <r>
      <rPr>
        <b/>
        <sz val="10"/>
        <rFont val="Calibri"/>
        <family val="2"/>
      </rPr>
      <t xml:space="preserve"> III. REVALUATION RESERVES</t>
    </r>
    <r>
      <rPr>
        <sz val="10"/>
        <rFont val="Calibri"/>
        <family val="2"/>
      </rPr>
      <t>(account 105)</t>
    </r>
  </si>
  <si>
    <r>
      <rPr>
        <b/>
        <sz val="10"/>
        <rFont val="Calibri"/>
        <family val="2"/>
      </rPr>
      <t xml:space="preserve"> IV. RESERVES</t>
    </r>
    <r>
      <rPr>
        <sz val="10"/>
        <rFont val="Calibri"/>
        <family val="2"/>
      </rPr>
      <t>(count 106)</t>
    </r>
  </si>
  <si>
    <r>
      <rPr>
        <sz val="10"/>
        <rFont val="Calibri"/>
        <family val="2"/>
      </rPr>
      <t>Treasury shares (account 109)</t>
    </r>
  </si>
  <si>
    <r>
      <rPr>
        <sz val="10"/>
        <rFont val="Calibri"/>
        <family val="2"/>
      </rPr>
      <t>Gains related to equity instruments (acc. 141)</t>
    </r>
  </si>
  <si>
    <r>
      <rPr>
        <sz val="10"/>
        <rFont val="Calibri"/>
        <family val="2"/>
      </rPr>
      <t>Losses related to equity instruments (acc. 149)</t>
    </r>
  </si>
  <si>
    <r>
      <rPr>
        <b/>
        <sz val="10"/>
        <rFont val="Calibri"/>
        <family val="2"/>
      </rPr>
      <t xml:space="preserve"> V. PROFIT OR LOSS CARRIED AWAY BALANCE C</t>
    </r>
    <r>
      <rPr>
        <sz val="10"/>
        <rFont val="Calibri"/>
        <family val="2"/>
      </rPr>
      <t>(account 117)</t>
    </r>
  </si>
  <si>
    <r>
      <rPr>
        <sz val="10"/>
        <rFont val="Calibri"/>
        <family val="2"/>
      </rPr>
      <t>11,202,927</t>
    </r>
  </si>
  <si>
    <r>
      <rPr>
        <sz val="10"/>
        <rFont val="Calibri"/>
        <family val="2"/>
      </rPr>
      <t>11,525,392</t>
    </r>
  </si>
  <si>
    <r>
      <rPr>
        <b/>
        <sz val="10"/>
        <rFont val="Calibri"/>
        <family val="2"/>
      </rPr>
      <t xml:space="preserve"> BALANCE D</t>
    </r>
    <r>
      <rPr>
        <sz val="10"/>
        <rFont val="Calibri"/>
        <family val="2"/>
      </rPr>
      <t>(account 117)</t>
    </r>
  </si>
  <si>
    <r>
      <rPr>
        <b/>
        <sz val="10"/>
        <rFont val="Calibri"/>
        <family val="2"/>
      </rPr>
      <t>VI. PROFIT OR LOSS AT THE END OF THE REPORTING PERIOD</t>
    </r>
  </si>
  <si>
    <r>
      <rPr>
        <b/>
        <sz val="10"/>
        <rFont val="Calibri"/>
        <family val="2"/>
      </rPr>
      <t xml:space="preserve"> SALE C</t>
    </r>
    <r>
      <rPr>
        <sz val="10"/>
        <rFont val="Calibri"/>
        <family val="2"/>
      </rPr>
      <t>(account 121)</t>
    </r>
  </si>
  <si>
    <r>
      <rPr>
        <sz val="10"/>
        <rFont val="Calibri"/>
        <family val="2"/>
      </rPr>
      <t>8,839,379</t>
    </r>
  </si>
  <si>
    <r>
      <rPr>
        <sz val="10"/>
        <rFont val="Calibri"/>
        <family val="2"/>
      </rPr>
      <t>35,402,464</t>
    </r>
  </si>
  <si>
    <r>
      <rPr>
        <b/>
        <sz val="10"/>
        <rFont val="Calibri"/>
        <family val="2"/>
      </rPr>
      <t xml:space="preserve"> BALANCE D</t>
    </r>
    <r>
      <rPr>
        <sz val="10"/>
        <rFont val="Calibri"/>
        <family val="2"/>
      </rPr>
      <t>(account 121)</t>
    </r>
  </si>
  <si>
    <r>
      <rPr>
        <sz val="10"/>
        <rFont val="Calibri"/>
        <family val="2"/>
      </rPr>
      <t>Profit distribution (account 129)</t>
    </r>
  </si>
  <si>
    <r>
      <rPr>
        <b/>
        <sz val="10"/>
        <rFont val="Calibri"/>
        <family val="2"/>
      </rPr>
      <t xml:space="preserve"> EQUITY - TOTAL</t>
    </r>
    <r>
      <rPr>
        <b/>
        <sz val="10"/>
        <rFont val="Calibri"/>
        <family val="2"/>
      </rPr>
      <t>(rd. 29+35+36+37-38+39-40+41-42+43-44-45)</t>
    </r>
  </si>
  <si>
    <r>
      <rPr>
        <sz val="10"/>
        <rFont val="Calibri"/>
        <family val="2"/>
      </rPr>
      <t>33,087,236</t>
    </r>
  </si>
  <si>
    <r>
      <rPr>
        <sz val="10"/>
        <rFont val="Calibri"/>
        <family val="2"/>
      </rPr>
      <t>86,755,217</t>
    </r>
  </si>
  <si>
    <r>
      <rPr>
        <sz val="10"/>
        <rFont val="Calibri"/>
        <family val="2"/>
      </rPr>
      <t>Public heritage (ct. 1016)</t>
    </r>
  </si>
  <si>
    <r>
      <rPr>
        <sz val="10"/>
        <rFont val="Calibri"/>
        <family val="2"/>
      </rPr>
      <t xml:space="preserve"> Private patrimony (ct. 1017)</t>
    </r>
    <r>
      <rPr>
        <i/>
        <sz val="8"/>
        <color rgb="FF0000FF"/>
        <rFont val="Calibri"/>
        <family val="2"/>
      </rPr>
      <t>1)</t>
    </r>
  </si>
  <si>
    <r>
      <rPr>
        <b/>
        <sz val="10"/>
        <rFont val="Calibri"/>
        <family val="2"/>
      </rPr>
      <t>CAPITALS - TOTAL (rd. 46+47+48) (rd. 04+09+10-13-16-17-18)</t>
    </r>
  </si>
  <si>
    <r>
      <rPr>
        <sz val="14"/>
        <rFont val="Times New Roman"/>
        <family val="1"/>
      </rPr>
      <t xml:space="preserve"> F20</t>
    </r>
    <r>
      <rPr>
        <b/>
        <sz val="16"/>
        <rFont val="Times New Roman"/>
        <family val="1"/>
      </rPr>
      <t xml:space="preserve"> PROFIT AND LOSS ACCOUNT</t>
    </r>
    <r>
      <rPr>
        <sz val="14"/>
        <rFont val="Calibri"/>
        <family val="2"/>
      </rPr>
      <t xml:space="preserve"> on 31.12.2025lions -</t>
    </r>
  </si>
  <si>
    <r>
      <rPr>
        <b/>
        <sz val="12"/>
        <rFont val="Calibri"/>
        <family val="2"/>
      </rPr>
      <t xml:space="preserve"> Name of indicators</t>
    </r>
    <r>
      <rPr>
        <sz val="8"/>
        <color rgb="FF808080"/>
        <rFont val="Calibri"/>
        <family val="2"/>
      </rPr>
      <t xml:space="preserve"> (the calculation formulas refer to</t>
    </r>
    <r>
      <rPr>
        <b/>
        <sz val="8"/>
        <color rgb="FF808080"/>
        <rFont val="Calibri"/>
        <family val="2"/>
      </rPr>
      <t xml:space="preserve"> Row no.</t>
    </r>
    <r>
      <rPr>
        <sz val="8"/>
        <color rgb="FF808080"/>
        <rFont val="Calibri"/>
        <family val="2"/>
      </rPr>
      <t>from column B)</t>
    </r>
  </si>
  <si>
    <r>
      <rPr>
        <b/>
        <sz val="7"/>
        <color rgb="FF0000FF"/>
        <rFont val="Calibri"/>
        <family val="2"/>
      </rPr>
      <t xml:space="preserve"> Row No. OMF</t>
    </r>
    <r>
      <rPr>
        <b/>
        <sz val="7"/>
        <color rgb="FF0000FF"/>
        <rFont val="Calibri"/>
        <family val="2"/>
      </rPr>
      <t>no.107/2025</t>
    </r>
  </si>
  <si>
    <r>
      <rPr>
        <b/>
        <sz val="12"/>
        <rFont val="Calibri"/>
        <family val="2"/>
      </rPr>
      <t>Financial year</t>
    </r>
  </si>
  <si>
    <r>
      <rPr>
        <b/>
        <sz val="10"/>
        <rFont val="Calibri"/>
        <family val="2"/>
      </rPr>
      <t>Previous</t>
    </r>
  </si>
  <si>
    <r>
      <rPr>
        <b/>
        <sz val="10"/>
        <rFont val="Calibri"/>
        <family val="2"/>
      </rPr>
      <t>Current</t>
    </r>
  </si>
  <si>
    <r>
      <rPr>
        <sz val="10"/>
        <rFont val="Calibri"/>
        <family val="2"/>
      </rPr>
      <t>1. Net turnover (</t>
    </r>
    <r>
      <rPr>
        <b/>
        <sz val="10"/>
        <rFont val="Calibri"/>
        <family val="2"/>
      </rPr>
      <t>row 02+03-04+06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</si>
  <si>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89,631,692</t>
    </r>
  </si>
  <si>
    <r>
      <rPr>
        <sz val="10"/>
        <rFont val="Calibri"/>
        <family val="2"/>
      </rPr>
      <t>141,188,620</t>
    </r>
  </si>
  <si>
    <r>
      <rPr>
        <sz val="10"/>
        <rFont val="Calibri"/>
        <family val="2"/>
      </rPr>
      <t>of which, net turnover corresponding to the predominant activity actually carried out</t>
    </r>
  </si>
  <si>
    <r>
      <rPr>
        <sz val="10"/>
        <color rgb="FFFF0000"/>
        <rFont val="Calibri"/>
        <family val="2"/>
      </rPr>
      <t>- of which, net turnover achieved from operations carried out on national territory</t>
    </r>
  </si>
  <si>
    <r>
      <rPr>
        <sz val="10"/>
        <rFont val="Calibri"/>
        <family val="2"/>
      </rPr>
      <t>Sold production (ct.701+702+703+704+705+706+708)</t>
    </r>
  </si>
  <si>
    <r>
      <rPr>
        <sz val="10"/>
        <rFont val="Calibri"/>
        <family val="2"/>
      </rPr>
      <t>65,731,563</t>
    </r>
  </si>
  <si>
    <r>
      <rPr>
        <sz val="10"/>
        <rFont val="Calibri"/>
        <family val="2"/>
      </rPr>
      <t>75,864,369</t>
    </r>
  </si>
  <si>
    <r>
      <rPr>
        <sz val="10"/>
        <rFont val="Calibri"/>
        <family val="2"/>
      </rPr>
      <t>Revenue from the sale of goods (account 707)</t>
    </r>
  </si>
  <si>
    <r>
      <rPr>
        <sz val="10"/>
        <rFont val="Calibri"/>
        <family val="2"/>
      </rPr>
      <t>23,900,129</t>
    </r>
  </si>
  <si>
    <r>
      <rPr>
        <sz val="10"/>
        <rFont val="Calibri"/>
        <family val="2"/>
      </rPr>
      <t>65,324,251</t>
    </r>
  </si>
  <si>
    <r>
      <rPr>
        <sz val="10"/>
        <rFont val="Calibri"/>
        <family val="2"/>
      </rPr>
      <t>Trade discounts granted (acc. 709)</t>
    </r>
  </si>
  <si>
    <t>Interest income recorded by entities removed from the General Register and which still have ongoing leasing contracts (ct.766*)</t>
  </si>
  <si>
    <r>
      <rPr>
        <sz val="10"/>
        <rFont val="Calibri"/>
        <family val="2"/>
      </rPr>
      <t>Revenue from operating subsidies related to net turnover (account 7411)</t>
    </r>
  </si>
  <si>
    <r>
      <rPr>
        <sz val="10"/>
        <rFont val="Calibri"/>
        <family val="2"/>
      </rPr>
      <t>2. Revenues related to the cost of production in progress (ct.711+712)</t>
    </r>
  </si>
  <si>
    <r>
      <rPr>
        <sz val="10"/>
        <rFont val="Calibri"/>
        <family val="2"/>
      </rPr>
      <t>Balance C</t>
    </r>
  </si>
  <si>
    <r>
      <rPr>
        <sz val="10"/>
        <rFont val="Calibri"/>
        <family val="2"/>
      </rPr>
      <t>Balance D</t>
    </r>
  </si>
  <si>
    <r>
      <rPr>
        <sz val="10"/>
        <rFont val="Calibri"/>
        <family val="2"/>
      </rPr>
      <t>3. Income from the production of intangible and tangible assets (ct.721+ 722)</t>
    </r>
  </si>
  <si>
    <r>
      <rPr>
        <sz val="10"/>
        <rFont val="Calibri"/>
        <family val="2"/>
      </rPr>
      <t>7,827,330</t>
    </r>
  </si>
  <si>
    <r>
      <rPr>
        <sz val="10"/>
        <rFont val="Calibri"/>
        <family val="2"/>
      </rPr>
      <t>1,210,862</t>
    </r>
  </si>
  <si>
    <r>
      <rPr>
        <sz val="10"/>
        <rFont val="Calibri"/>
        <family val="2"/>
      </rPr>
      <t>4. Income from the revaluation of tangible fixed assets (account 755)</t>
    </r>
  </si>
  <si>
    <r>
      <rPr>
        <sz val="10"/>
        <rFont val="Calibri"/>
        <family val="2"/>
      </rPr>
      <t>5. Income from the production of real estate investments (account 725)</t>
    </r>
  </si>
  <si>
    <r>
      <rPr>
        <sz val="10"/>
        <rFont val="Calibri"/>
        <family val="2"/>
      </rPr>
      <t>8,377,206</t>
    </r>
  </si>
  <si>
    <r>
      <rPr>
        <sz val="10"/>
        <rFont val="Calibri"/>
        <family val="2"/>
      </rPr>
      <t xml:space="preserve"> 6. Revenue from operating subsidies</t>
    </r>
    <r>
      <rPr>
        <sz val="10"/>
        <rFont val="Calibri"/>
        <family val="2"/>
      </rPr>
      <t>(ct. 7412 + 7413 + 7414 + 7415 + 7416 + 7417 + 7419)</t>
    </r>
  </si>
  <si>
    <r>
      <rPr>
        <sz val="10"/>
        <rFont val="Calibri"/>
        <family val="2"/>
      </rPr>
      <t>10,030,963</t>
    </r>
  </si>
  <si>
    <r>
      <rPr>
        <sz val="10"/>
        <rFont val="Calibri"/>
        <family val="2"/>
      </rPr>
      <t>7. Other operating income (accounts 751+758+7815)</t>
    </r>
  </si>
  <si>
    <r>
      <rPr>
        <sz val="10"/>
        <rFont val="Calibri"/>
        <family val="2"/>
      </rPr>
      <t>-</t>
    </r>
    <r>
      <rPr>
        <sz val="10"/>
        <color rgb="FF0000FF"/>
        <rFont val="Calibri"/>
        <family val="2"/>
      </rPr>
      <t>from which</t>
    </r>
    <r>
      <rPr>
        <sz val="10"/>
        <rFont val="Calibri"/>
        <family val="2"/>
      </rPr>
      <t>, income from investment subsidies (ct.7584)</t>
    </r>
  </si>
  <si>
    <r>
      <rPr>
        <sz val="10"/>
        <rFont val="Calibri"/>
        <family val="2"/>
      </rPr>
      <t>-</t>
    </r>
    <r>
      <rPr>
        <sz val="10"/>
        <color rgb="FF0000FF"/>
        <rFont val="Calibri"/>
        <family val="2"/>
      </rPr>
      <t>from which</t>
    </r>
    <r>
      <rPr>
        <sz val="10"/>
        <rFont val="Calibri"/>
        <family val="2"/>
      </rPr>
      <t>, income from negative goodwill (account 7815)</t>
    </r>
  </si>
  <si>
    <r>
      <rPr>
        <b/>
        <sz val="10"/>
        <rFont val="Calibri"/>
        <family val="2"/>
      </rPr>
      <t>OPERATING INCOME – TOTAL (rows 01+07-08+09+10+11+12+13)</t>
    </r>
  </si>
  <si>
    <r>
      <rPr>
        <sz val="10"/>
        <rFont val="Calibri"/>
        <family val="2"/>
      </rPr>
      <t>106,072,715</t>
    </r>
  </si>
  <si>
    <r>
      <rPr>
        <sz val="10"/>
        <rFont val="Calibri"/>
        <family val="2"/>
      </rPr>
      <t>152,504,569</t>
    </r>
  </si>
  <si>
    <r>
      <rPr>
        <sz val="10"/>
        <rFont val="Calibri"/>
        <family val="2"/>
      </rPr>
      <t>8. a) Expenses on raw materials and consumables (ct.601+602)</t>
    </r>
  </si>
  <si>
    <r>
      <rPr>
        <sz val="10"/>
        <rFont val="Calibri"/>
        <family val="2"/>
      </rPr>
      <t>Other material expenses (ct.603+604+606+608)</t>
    </r>
  </si>
  <si>
    <r>
      <rPr>
        <sz val="10"/>
        <rFont val="Calibri"/>
        <family val="2"/>
      </rPr>
      <t xml:space="preserve"> b) Expenses regarding utilities (account 605),</t>
    </r>
    <r>
      <rPr>
        <sz val="10"/>
        <color rgb="FF0000FF"/>
        <rFont val="Calibri"/>
        <family val="2"/>
      </rPr>
      <t>of which:</t>
    </r>
  </si>
  <si>
    <r>
      <rPr>
        <sz val="10"/>
        <rFont val="Calibri"/>
        <family val="2"/>
      </rPr>
      <t>- expenses related to energy consumption (account 6051)</t>
    </r>
  </si>
  <si>
    <r>
      <rPr>
        <sz val="10"/>
        <rFont val="Calibri"/>
        <family val="2"/>
      </rPr>
      <t>- expenses related to natural gas consumption (account 6053)</t>
    </r>
  </si>
  <si>
    <r>
      <rPr>
        <sz val="10"/>
        <rFont val="Calibri"/>
        <family val="2"/>
      </rPr>
      <t>c) Expenses related to goods (ct.607)</t>
    </r>
  </si>
  <si>
    <r>
      <rPr>
        <sz val="10"/>
        <rFont val="Calibri"/>
        <family val="2"/>
      </rPr>
      <t>23,480,608</t>
    </r>
  </si>
  <si>
    <r>
      <rPr>
        <sz val="10"/>
        <rFont val="Calibri"/>
        <family val="2"/>
      </rPr>
      <t>62,162,580</t>
    </r>
  </si>
  <si>
    <r>
      <rPr>
        <sz val="10"/>
        <rFont val="Calibri"/>
        <family val="2"/>
      </rPr>
      <t>Trade discounts received (acc. 609)</t>
    </r>
  </si>
  <si>
    <r>
      <rPr>
        <sz val="10"/>
        <rFont val="Calibri"/>
        <family val="2"/>
      </rPr>
      <t>9. Personnel expenses (</t>
    </r>
    <r>
      <rPr>
        <b/>
        <sz val="10"/>
        <rFont val="Calibri"/>
        <family val="2"/>
      </rPr>
      <t>row 23+24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</si>
  <si>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36,062,369</t>
    </r>
  </si>
  <si>
    <r>
      <rPr>
        <sz val="10"/>
        <rFont val="Calibri"/>
        <family val="2"/>
      </rPr>
      <t>29,499,632</t>
    </r>
  </si>
  <si>
    <r>
      <rPr>
        <sz val="10"/>
        <rFont val="Calibri"/>
        <family val="2"/>
      </rPr>
      <t>a) Salaries and allowances (ct.641+642+643+644)</t>
    </r>
  </si>
  <si>
    <r>
      <rPr>
        <sz val="10"/>
        <rFont val="Calibri"/>
        <family val="2"/>
      </rPr>
      <t>35,273,718</t>
    </r>
  </si>
  <si>
    <r>
      <rPr>
        <sz val="10"/>
        <rFont val="Calibri"/>
        <family val="2"/>
      </rPr>
      <t>28,834,305</t>
    </r>
  </si>
  <si>
    <r>
      <rPr>
        <sz val="10"/>
        <rFont val="Calibri"/>
        <family val="2"/>
      </rPr>
      <t>b) Insurance and social protection expenses (ct.645+646)</t>
    </r>
  </si>
  <si>
    <r>
      <rPr>
        <sz val="10"/>
        <rFont val="Calibri"/>
        <family val="2"/>
      </rPr>
      <t xml:space="preserve"> 10.a) Value adjustments regarding tangible and intangible assets</t>
    </r>
    <r>
      <rPr>
        <sz val="10"/>
        <rFont val="Calibri"/>
        <family val="2"/>
      </rPr>
      <t>(</t>
    </r>
    <r>
      <rPr>
        <b/>
        <sz val="10"/>
        <rFont val="Calibri"/>
        <family val="2"/>
      </rPr>
      <t>row 25a + 26 - 27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</si>
  <si>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2,765,717</t>
    </r>
  </si>
  <si>
    <r>
      <rPr>
        <sz val="10"/>
        <rFont val="Calibri"/>
        <family val="2"/>
      </rPr>
      <t>a.1) Operating expenses regarding depreciation of fixed assets (account 6811)</t>
    </r>
  </si>
  <si>
    <r>
      <rPr>
        <sz val="10"/>
        <rFont val="Calibri"/>
        <family val="2"/>
      </rPr>
      <t>a.2) Other expenses (account)</t>
    </r>
    <r>
      <rPr>
        <strike/>
        <sz val="10"/>
        <rFont val="Calibri"/>
        <family val="2"/>
      </rPr>
      <t>6811+6813+6817+ from ct.6818)</t>
    </r>
  </si>
  <si>
    <r>
      <rPr>
        <sz val="10"/>
        <rFont val="Calibri"/>
        <family val="2"/>
      </rPr>
      <t>2,000,000</t>
    </r>
  </si>
  <si>
    <r>
      <rPr>
        <sz val="10"/>
        <rFont val="Calibri"/>
        <family val="2"/>
      </rPr>
      <t>a.3) Income (account 7813 + from account 7818)</t>
    </r>
  </si>
  <si>
    <r>
      <rPr>
        <sz val="10"/>
        <rFont val="Calibri"/>
        <family val="2"/>
      </rPr>
      <t>b) Value adjustments regarding current assets (r</t>
    </r>
    <r>
      <rPr>
        <b/>
        <sz val="10"/>
        <rFont val="Calibri"/>
        <family val="2"/>
      </rPr>
      <t>d. 29 - 30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</si>
  <si>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b.1) Expenses (ct.654+6814 + from ct.6818)</t>
    </r>
  </si>
  <si>
    <r>
      <rPr>
        <sz val="10"/>
        <rFont val="Calibri"/>
        <family val="2"/>
      </rPr>
      <t>b.2) Income (ct.754+7814 + from ct.7818)</t>
    </r>
  </si>
  <si>
    <r>
      <rPr>
        <sz val="10"/>
        <rFont val="Calibri"/>
        <family val="2"/>
      </rPr>
      <t xml:space="preserve"> 11. Other operating expenses</t>
    </r>
    <r>
      <rPr>
        <sz val="9"/>
        <rFont val="Calibri"/>
        <family val="2"/>
      </rPr>
      <t>(</t>
    </r>
    <r>
      <rPr>
        <b/>
        <sz val="9"/>
        <rFont val="Calibri"/>
        <family val="2"/>
      </rPr>
      <t>st. 32+33+33d+33f+33h+33j+34+35+36+37</t>
    </r>
    <r>
      <rPr>
        <sz val="9"/>
        <rFont val="Calibri"/>
        <family val="2"/>
      </rPr>
      <t>)</t>
    </r>
  </si>
  <si>
    <r>
      <rPr>
        <sz val="10"/>
        <rFont val="Calibri"/>
        <family val="2"/>
      </rPr>
      <t>34,944,630</t>
    </r>
  </si>
  <si>
    <r>
      <rPr>
        <sz val="10"/>
        <rFont val="Calibri"/>
        <family val="2"/>
      </rPr>
      <t>44,955,946</t>
    </r>
  </si>
  <si>
    <r>
      <rPr>
        <sz val="10"/>
        <rFont val="Calibri"/>
        <family val="2"/>
      </rPr>
      <t>11.1. Expenses related to external services</t>
    </r>
    <r>
      <rPr>
        <sz val="10"/>
        <rFont val="Calibri"/>
        <family val="2"/>
      </rPr>
      <t>(ct.611+ 613+614+615+621+622+623+624+625+626+627+628)</t>
    </r>
  </si>
  <si>
    <r>
      <rPr>
        <sz val="10"/>
        <rFont val="Calibri"/>
        <family val="2"/>
      </rPr>
      <t>34,749,330</t>
    </r>
  </si>
  <si>
    <r>
      <rPr>
        <sz val="10"/>
        <rFont val="Calibri"/>
        <family val="2"/>
      </rPr>
      <t>42,575,956</t>
    </r>
  </si>
  <si>
    <r>
      <rPr>
        <sz val="10"/>
        <rFont val="Calibri"/>
        <family val="2"/>
      </rPr>
      <t xml:space="preserve"> 11.2. Expenses with royalties, management locations and rents (account 612),</t>
    </r>
    <r>
      <rPr>
        <sz val="10"/>
        <color rgb="FF0000FF"/>
        <rFont val="Calibri"/>
        <family val="2"/>
      </rPr>
      <t>of which:</t>
    </r>
  </si>
  <si>
    <r>
      <rPr>
        <sz val="10"/>
        <rFont val="Calibri"/>
        <family val="2"/>
      </rPr>
      <t>1,231,409</t>
    </r>
  </si>
  <si>
    <r>
      <rPr>
        <sz val="10"/>
        <rFont val="Calibri"/>
        <family val="2"/>
      </rPr>
      <t>- royalty expenses (account 6121)</t>
    </r>
  </si>
  <si>
    <r>
      <rPr>
        <sz val="10"/>
        <rFont val="Calibri"/>
        <family val="2"/>
      </rPr>
      <t>- expenses with management locations (account 6122)</t>
    </r>
  </si>
  <si>
    <r>
      <rPr>
        <sz val="10"/>
        <rFont val="Calibri"/>
        <family val="2"/>
      </rPr>
      <t>- rent expenses (account 6123)</t>
    </r>
  </si>
  <si>
    <r>
      <rPr>
        <sz val="10"/>
        <rFont val="Calibri"/>
        <family val="2"/>
      </rPr>
      <t xml:space="preserve"> 11.3. Expenses related to intellectual property rights (account 616),</t>
    </r>
    <r>
      <rPr>
        <sz val="10"/>
        <color rgb="FF0000FF"/>
        <rFont val="Calibri"/>
        <family val="2"/>
      </rPr>
      <t>of which:</t>
    </r>
  </si>
  <si>
    <r>
      <rPr>
        <sz val="10"/>
        <rFont val="Calibri"/>
        <family val="2"/>
      </rPr>
      <t>- expenses in relation to affiliated entities</t>
    </r>
  </si>
  <si>
    <r>
      <rPr>
        <sz val="10"/>
        <rFont val="Calibri"/>
        <family val="2"/>
      </rPr>
      <t xml:space="preserve"> 11.4. Management expenses (account 617),</t>
    </r>
    <r>
      <rPr>
        <sz val="10"/>
        <color rgb="FF0000FF"/>
        <rFont val="Calibri"/>
        <family val="2"/>
      </rPr>
      <t>of which:</t>
    </r>
  </si>
  <si>
    <r>
      <rPr>
        <sz val="10"/>
        <rFont val="Calibri"/>
        <family val="2"/>
      </rPr>
      <t xml:space="preserve"> 11.5. Consulting expenses (account 618),</t>
    </r>
    <r>
      <rPr>
        <sz val="10"/>
        <color rgb="FF0000FF"/>
        <rFont val="Calibri"/>
        <family val="2"/>
      </rPr>
      <t>of which:</t>
    </r>
  </si>
  <si>
    <r>
      <rPr>
        <sz val="10"/>
        <rFont val="Calibri"/>
        <family val="2"/>
      </rPr>
      <t>11.6. Expenses with other taxes, duties and similar payments; expenses representing transfers and contributions due based on special normative acts (accounts 635 + 6586*)</t>
    </r>
  </si>
  <si>
    <r>
      <rPr>
        <sz val="10"/>
        <rFont val="Calibri"/>
        <family val="2"/>
      </rPr>
      <t>11.7. Environmental protection expenses (account 652)</t>
    </r>
  </si>
  <si>
    <r>
      <rPr>
        <sz val="10"/>
        <rFont val="Calibri"/>
        <family val="2"/>
      </rPr>
      <t>11.8. Expenses from the revaluation of tangible fixed assets (account 655)</t>
    </r>
  </si>
  <si>
    <r>
      <rPr>
        <sz val="10"/>
        <rFont val="Calibri"/>
        <family val="2"/>
      </rPr>
      <t>11.9. Expenses related to disasters and other similar events (account 6587)</t>
    </r>
  </si>
  <si>
    <r>
      <rPr>
        <sz val="10"/>
        <rFont val="Calibri"/>
        <family val="2"/>
      </rPr>
      <t>11.10. Other expenses (ct.651+ 6581+ 6582 + 6583 + 6584 + 6588)</t>
    </r>
  </si>
  <si>
    <t>Expenses with refinancing interest recorded by entities removed from the General Register and which still have ongoing leasing contracts (ct.666*)</t>
  </si>
  <si>
    <r>
      <rPr>
        <sz val="10"/>
        <rFont val="Calibri"/>
        <family val="2"/>
      </rPr>
      <t>12. Adjustments to provisions (</t>
    </r>
    <r>
      <rPr>
        <b/>
        <sz val="10"/>
        <rFont val="Calibri"/>
        <family val="2"/>
      </rPr>
      <t>rows 40 - 41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</si>
  <si>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- Expenses (account 6812)</t>
    </r>
  </si>
  <si>
    <r>
      <rPr>
        <sz val="10"/>
        <rFont val="Calibri"/>
        <family val="2"/>
      </rPr>
      <t>- Income (account 7812)</t>
    </r>
  </si>
  <si>
    <r>
      <rPr>
        <b/>
        <sz val="10"/>
        <rFont val="Calibri"/>
        <family val="2"/>
      </rPr>
      <t xml:space="preserve"> OPERATING EXPENSES – TOTAL</t>
    </r>
    <r>
      <rPr>
        <b/>
        <sz val="10"/>
        <rFont val="Calibri"/>
        <family val="2"/>
      </rPr>
      <t>(rd. 17+18+19+20 - 21+22+25+28+31+ 39)</t>
    </r>
  </si>
  <si>
    <r>
      <rPr>
        <sz val="10"/>
        <rFont val="Calibri"/>
        <family val="2"/>
      </rPr>
      <t>95,709,050</t>
    </r>
  </si>
  <si>
    <r>
      <rPr>
        <sz val="10"/>
        <rFont val="Calibri"/>
        <family val="2"/>
      </rPr>
      <t>139,777,728</t>
    </r>
  </si>
  <si>
    <r>
      <rPr>
        <sz val="10"/>
        <rFont val="Calibri"/>
        <family val="2"/>
      </rPr>
      <t>OPERATING PROFIT OR LOSS:</t>
    </r>
  </si>
  <si>
    <r>
      <rPr>
        <sz val="10"/>
        <rFont val="Calibri"/>
        <family val="2"/>
      </rPr>
      <t>- Profit (</t>
    </r>
    <r>
      <rPr>
        <b/>
        <sz val="10"/>
        <rFont val="Calibri"/>
        <family val="2"/>
      </rPr>
      <t>rows 16 - 42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</si>
  <si>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10,363,665</t>
    </r>
  </si>
  <si>
    <r>
      <rPr>
        <sz val="10"/>
        <rFont val="Calibri"/>
        <family val="2"/>
      </rPr>
      <t>12,726,841</t>
    </r>
  </si>
  <si>
    <r>
      <rPr>
        <sz val="10"/>
        <rFont val="Calibri"/>
        <family val="2"/>
      </rPr>
      <t>- Loss (</t>
    </r>
    <r>
      <rPr>
        <b/>
        <sz val="10"/>
        <rFont val="Calibri"/>
        <family val="2"/>
      </rPr>
      <t>row 42 - 16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</si>
  <si>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13. Income from participation interests (accounts 7611+7612+7613)</t>
    </r>
  </si>
  <si>
    <r>
      <rPr>
        <sz val="10"/>
        <rFont val="Calibri"/>
        <family val="2"/>
      </rPr>
      <t>2,355,875</t>
    </r>
  </si>
  <si>
    <r>
      <rPr>
        <sz val="10"/>
        <rFont val="Calibri"/>
        <family val="2"/>
      </rPr>
      <t xml:space="preserve"> -</t>
    </r>
    <r>
      <rPr>
        <sz val="10"/>
        <color rgb="FF0000FF"/>
        <rFont val="Calibri"/>
        <family val="2"/>
      </rPr>
      <t>from which</t>
    </r>
    <r>
      <rPr>
        <sz val="10"/>
        <rFont val="Calibri"/>
        <family val="2"/>
      </rPr>
      <t>, income obtained from affiliated entities</t>
    </r>
  </si>
  <si>
    <r>
      <rPr>
        <sz val="10"/>
        <rFont val="Calibri"/>
        <family val="2"/>
      </rPr>
      <t>14. Interest income (account 766)</t>
    </r>
  </si>
  <si>
    <r>
      <rPr>
        <sz val="10"/>
        <rFont val="Calibri"/>
        <family val="2"/>
      </rPr>
      <t>15. Revenue from operating subsidies for interest due (account 7418)</t>
    </r>
  </si>
  <si>
    <r>
      <rPr>
        <sz val="10"/>
        <rFont val="Calibri"/>
        <family val="2"/>
      </rPr>
      <t>16. Other financial income (ct.762+764+765+767+768+7615)</t>
    </r>
  </si>
  <si>
    <r>
      <rPr>
        <sz val="10"/>
        <rFont val="Calibri"/>
        <family val="2"/>
      </rPr>
      <t>49,825,043</t>
    </r>
  </si>
  <si>
    <r>
      <rPr>
        <sz val="10"/>
        <rFont val="Calibri"/>
        <family val="2"/>
      </rPr>
      <t xml:space="preserve"> -</t>
    </r>
    <r>
      <rPr>
        <sz val="10"/>
        <color rgb="FF0000FF"/>
        <rFont val="Calibri"/>
        <family val="2"/>
      </rPr>
      <t>from which</t>
    </r>
    <r>
      <rPr>
        <sz val="10"/>
        <rFont val="Calibri"/>
        <family val="2"/>
      </rPr>
      <t>, income from other financial assets (account 7615)</t>
    </r>
  </si>
  <si>
    <r>
      <rPr>
        <b/>
        <sz val="10"/>
        <rFont val="Calibri"/>
        <family val="2"/>
      </rPr>
      <t>FINANCIAL INCOME – TOTAL (rows 45+47+49+50)</t>
    </r>
  </si>
  <si>
    <r>
      <rPr>
        <sz val="10"/>
        <rFont val="Calibri"/>
        <family val="2"/>
      </rPr>
      <t>52,229,386</t>
    </r>
  </si>
  <si>
    <r>
      <rPr>
        <sz val="10"/>
        <rFont val="Calibri"/>
        <family val="2"/>
      </rPr>
      <t>17. Value adjustments regarding financial assets and financial investments held as current assets (r</t>
    </r>
    <r>
      <rPr>
        <b/>
        <sz val="10"/>
        <rFont val="Calibri"/>
        <family val="2"/>
      </rPr>
      <t>d. 54 - 55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</si>
  <si>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- Expenses (ct.686)</t>
    </r>
  </si>
  <si>
    <r>
      <rPr>
        <sz val="10"/>
        <rFont val="Calibri"/>
        <family val="2"/>
      </rPr>
      <t>- Income (account 786)</t>
    </r>
  </si>
  <si>
    <r>
      <rPr>
        <sz val="10"/>
        <rFont val="Calibri"/>
        <family val="2"/>
      </rPr>
      <t>18. Interest expenses (ct.666)</t>
    </r>
  </si>
  <si>
    <r>
      <rPr>
        <sz val="10"/>
        <rFont val="Calibri"/>
        <family val="2"/>
      </rPr>
      <t xml:space="preserve"> -</t>
    </r>
    <r>
      <rPr>
        <sz val="10"/>
        <color rgb="FF0000FF"/>
        <rFont val="Calibri"/>
        <family val="2"/>
      </rPr>
      <t>from which</t>
    </r>
    <r>
      <rPr>
        <sz val="10"/>
        <rFont val="Calibri"/>
        <family val="2"/>
      </rPr>
      <t>, expenses in relation to affiliated entities</t>
    </r>
  </si>
  <si>
    <r>
      <rPr>
        <sz val="10"/>
        <rFont val="Calibri"/>
        <family val="2"/>
      </rPr>
      <t>19. Other financial expenses (ct.663+664+665+667+668)</t>
    </r>
  </si>
  <si>
    <r>
      <rPr>
        <sz val="10"/>
        <rFont val="Calibri"/>
        <family val="2"/>
      </rPr>
      <t>27,137,643</t>
    </r>
  </si>
  <si>
    <r>
      <rPr>
        <b/>
        <sz val="10"/>
        <rFont val="Calibri"/>
        <family val="2"/>
      </rPr>
      <t>FINANCIAL EXPENSES – TOTAL (rows 53+56+58)</t>
    </r>
  </si>
  <si>
    <r>
      <rPr>
        <sz val="10"/>
        <rFont val="Calibri"/>
        <family val="2"/>
      </rPr>
      <t>27,609,151</t>
    </r>
  </si>
  <si>
    <r>
      <rPr>
        <b/>
        <sz val="10"/>
        <rFont val="Calibri"/>
        <family val="2"/>
      </rPr>
      <t>FINANCIAL PROFIT OR LOSS:</t>
    </r>
  </si>
  <si>
    <r>
      <rPr>
        <sz val="10"/>
        <rFont val="Calibri"/>
        <family val="2"/>
      </rPr>
      <t>- Profit (</t>
    </r>
    <r>
      <rPr>
        <b/>
        <sz val="10"/>
        <rFont val="Calibri"/>
        <family val="2"/>
      </rPr>
      <t>rows 52 - 59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</si>
  <si>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24,620,235</t>
    </r>
  </si>
  <si>
    <r>
      <rPr>
        <sz val="10"/>
        <rFont val="Calibri"/>
        <family val="2"/>
      </rPr>
      <t>- Loss (</t>
    </r>
    <r>
      <rPr>
        <b/>
        <sz val="10"/>
        <rFont val="Calibri"/>
        <family val="2"/>
      </rPr>
      <t>rows 59 - 52</t>
    </r>
    <r>
      <rPr>
        <sz val="10"/>
        <rFont val="Calibri"/>
        <family val="2"/>
      </rPr>
      <t>)</t>
    </r>
  </si>
  <si>
    <r>
      <rPr>
        <b/>
        <sz val="10"/>
        <rFont val="Calibri"/>
        <family val="2"/>
      </rPr>
      <t>TOTAL REVENUE (row 16 + 52)</t>
    </r>
  </si>
  <si>
    <r>
      <rPr>
        <sz val="10"/>
        <rFont val="Calibri"/>
        <family val="2"/>
      </rPr>
      <t>106,535,886</t>
    </r>
  </si>
  <si>
    <r>
      <rPr>
        <sz val="10"/>
        <rFont val="Calibri"/>
        <family val="2"/>
      </rPr>
      <t>204,733,955</t>
    </r>
  </si>
  <si>
    <r>
      <rPr>
        <b/>
        <sz val="10"/>
        <rFont val="Calibri"/>
        <family val="2"/>
      </rPr>
      <t>TOTAL EXPENSES (rows 42 + 59)</t>
    </r>
  </si>
  <si>
    <r>
      <rPr>
        <sz val="10"/>
        <rFont val="Calibri"/>
        <family val="2"/>
      </rPr>
      <t>96,297,829</t>
    </r>
  </si>
  <si>
    <r>
      <rPr>
        <sz val="10"/>
        <rFont val="Calibri"/>
        <family val="2"/>
      </rPr>
      <t>167,386,879</t>
    </r>
  </si>
  <si>
    <r>
      <rPr>
        <b/>
        <sz val="10"/>
        <rFont val="Calibri"/>
        <family val="2"/>
      </rPr>
      <t>GROSS PROFIT OR LOSS:</t>
    </r>
  </si>
  <si>
    <r>
      <rPr>
        <sz val="10"/>
        <rFont val="Calibri"/>
        <family val="2"/>
      </rPr>
      <t>- Profit (</t>
    </r>
    <r>
      <rPr>
        <b/>
        <sz val="10"/>
        <rFont val="Calibri"/>
        <family val="2"/>
      </rPr>
      <t>rows 62 - 63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</si>
  <si>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10,238,057</t>
    </r>
  </si>
  <si>
    <r>
      <rPr>
        <sz val="10"/>
        <rFont val="Calibri"/>
        <family val="2"/>
      </rPr>
      <t>37,347,076</t>
    </r>
  </si>
  <si>
    <r>
      <rPr>
        <sz val="10"/>
        <rFont val="Calibri"/>
        <family val="2"/>
      </rPr>
      <t>- Loss (</t>
    </r>
    <r>
      <rPr>
        <b/>
        <sz val="10"/>
        <rFont val="Calibri"/>
        <family val="2"/>
      </rPr>
      <t>row 63 - 62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</si>
  <si>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20. Income tax (ct.691)</t>
    </r>
  </si>
  <si>
    <r>
      <rPr>
        <sz val="10"/>
        <rFont val="Calibri"/>
        <family val="2"/>
      </rPr>
      <t>1,398,678</t>
    </r>
  </si>
  <si>
    <r>
      <rPr>
        <sz val="10"/>
        <rFont val="Calibri"/>
        <family val="2"/>
      </rPr>
      <t>1,944,612</t>
    </r>
  </si>
  <si>
    <r>
      <rPr>
        <sz val="10"/>
        <color rgb="FFFF0000"/>
        <rFont val="Calibri"/>
        <family val="2"/>
      </rPr>
      <t>21. Expenses with profit tax, namely profit tax at the level of the minimum turnover tax, resulting from settlements within the tax group in the field of profit tax (account 694)</t>
    </r>
  </si>
  <si>
    <r>
      <rPr>
        <sz val="10"/>
        <color rgb="FFFF0000"/>
        <rFont val="Calibri"/>
        <family val="2"/>
      </rPr>
      <t>22. Revenues from profit tax, namely profit tax at the level of the minimum turnover tax, resulting from settlements within the tax group in the field of profit tax (account 794)</t>
    </r>
  </si>
  <si>
    <t>Specific tax on certain activities (account 695)</t>
  </si>
  <si>
    <r>
      <rPr>
        <sz val="10"/>
        <color rgb="FFFF0000"/>
        <rFont val="Calibri"/>
        <family val="2"/>
      </rPr>
      <t>23. Profit tax expenses at the level of the minimum turnover tax (account 697)</t>
    </r>
  </si>
  <si>
    <r>
      <rPr>
        <sz val="10"/>
        <color rgb="FFFF0000"/>
        <rFont val="Calibri"/>
        <family val="2"/>
      </rPr>
      <t xml:space="preserve"> 24.</t>
    </r>
    <r>
      <rPr>
        <sz val="10"/>
        <rFont val="Calibri"/>
        <family val="2"/>
      </rPr>
      <t>Other taxes not presented in the items above (ct.698)</t>
    </r>
  </si>
  <si>
    <r>
      <rPr>
        <b/>
        <sz val="10"/>
        <rFont val="Calibri"/>
        <family val="2"/>
      </rPr>
      <t>NET PROFIT OR LOSS FOR THE FINANCIAL YEAR:</t>
    </r>
  </si>
  <si>
    <r>
      <rPr>
        <sz val="10"/>
        <rFont val="Calibri"/>
        <family val="2"/>
      </rPr>
      <t>- Profit (</t>
    </r>
    <r>
      <rPr>
        <b/>
        <sz val="10"/>
        <rFont val="Calibri"/>
        <family val="2"/>
      </rPr>
      <t xml:space="preserve"> st. 64 + 66b) - (65 + 66 + 66a</t>
    </r>
    <r>
      <rPr>
        <b/>
        <strike/>
        <sz val="10"/>
        <color rgb="FFFF0000"/>
        <rFont val="Calibri"/>
        <family val="2"/>
      </rPr>
      <t>+ 67</t>
    </r>
    <r>
      <rPr>
        <b/>
        <strike/>
        <sz val="10"/>
        <rFont val="Calibri"/>
        <family val="2"/>
      </rPr>
      <t>+ 67a + 68</t>
    </r>
    <r>
      <rPr>
        <strike/>
        <sz val="10"/>
        <rFont val="Calibri"/>
        <family val="2"/>
      </rPr>
      <t>)</t>
    </r>
  </si>
  <si>
    <r>
      <rPr>
        <sz val="10"/>
        <rFont val="Calibri"/>
        <family val="2"/>
      </rPr>
      <t>- Loss (</t>
    </r>
    <r>
      <rPr>
        <b/>
        <sz val="10"/>
        <rFont val="Calibri"/>
        <family val="2"/>
      </rPr>
      <t xml:space="preserve"> row 65 + 66 + 66a</t>
    </r>
    <r>
      <rPr>
        <b/>
        <strike/>
        <sz val="10"/>
        <color rgb="FFFF0000"/>
        <rFont val="Calibri"/>
        <family val="2"/>
      </rPr>
      <t>+ 67</t>
    </r>
    <r>
      <rPr>
        <b/>
        <strike/>
        <sz val="10"/>
        <rFont val="Calibri"/>
        <family val="2"/>
      </rPr>
      <t>+ 67a + 68) - (64 + 66b</t>
    </r>
    <r>
      <rPr>
        <strike/>
        <sz val="10"/>
        <rFont val="Calibri"/>
        <family val="2"/>
      </rPr>
      <t>)</t>
    </r>
  </si>
  <si>
    <r>
      <rPr>
        <b/>
        <sz val="14"/>
        <rFont val="Times New Roman"/>
        <family val="1"/>
      </rPr>
      <t>BALANCE SHEET</t>
    </r>
    <r>
      <rPr>
        <sz val="14"/>
        <rFont val="Calibri"/>
        <family val="2"/>
      </rPr>
      <t>on 31.12.2025</t>
    </r>
  </si>
  <si>
    <r>
      <rPr>
        <sz val="14"/>
        <rFont val="Times New Roman"/>
        <family val="1"/>
      </rPr>
      <t xml:space="preserve"> F10</t>
    </r>
    <r>
      <rPr>
        <sz val="12"/>
        <rFont val="Calibri"/>
        <family val="2"/>
      </rPr>
      <t>- lions -</t>
    </r>
  </si>
  <si>
    <r>
      <rPr>
        <b/>
        <sz val="12"/>
        <rFont val="Calibri"/>
        <family val="2"/>
      </rPr>
      <t xml:space="preserve"> Element name</t>
    </r>
    <r>
      <rPr>
        <sz val="8"/>
        <color rgb="FF808080"/>
        <rFont val="Calibri"/>
        <family val="2"/>
      </rPr>
      <t xml:space="preserve"> (the calculation formulas refer to</t>
    </r>
    <r>
      <rPr>
        <b/>
        <sz val="8"/>
        <color rgb="FF808080"/>
        <rFont val="Calibri"/>
        <family val="2"/>
      </rPr>
      <t xml:space="preserve"> Row no.</t>
    </r>
    <r>
      <rPr>
        <sz val="8"/>
        <color rgb="FF808080"/>
        <rFont val="Calibri"/>
        <family val="2"/>
      </rPr>
      <t>from column B)</t>
    </r>
  </si>
  <si>
    <r>
      <rPr>
        <b/>
        <sz val="7"/>
        <color rgb="FF0000FF"/>
        <rFont val="Calibri"/>
        <family val="2"/>
      </rPr>
      <t xml:space="preserve"> Order No. OMF No. 2036/</t>
    </r>
    <r>
      <rPr>
        <b/>
        <sz val="7"/>
        <color rgb="FF0000FF"/>
        <rFont val="Calibri"/>
        <family val="2"/>
      </rPr>
      <t>2025</t>
    </r>
  </si>
  <si>
    <r>
      <rPr>
        <sz val="10"/>
        <rFont val="Calibri"/>
        <family val="2"/>
      </rPr>
      <t>I. INTANGIBLE ASSETS</t>
    </r>
  </si>
  <si>
    <r>
      <rPr>
        <sz val="10"/>
        <rFont val="Calibri"/>
        <family val="2"/>
      </rPr>
      <t>1. Establishment expenses (accounts 201-2801)</t>
    </r>
  </si>
  <si>
    <r>
      <rPr>
        <sz val="10"/>
        <rFont val="Calibri"/>
        <family val="2"/>
      </rPr>
      <t>2. Development expenses (ct.203-2803-2903)</t>
    </r>
  </si>
  <si>
    <r>
      <rPr>
        <sz val="10"/>
        <rFont val="Calibri"/>
        <family val="2"/>
      </rPr>
      <t>3. Concessions, patents, licenses, trademarks, rights and similar assets and other intangible assets (accounts 205 + 208 - 2805 - 2808 - 2905 - 2908)</t>
    </r>
  </si>
  <si>
    <r>
      <rPr>
        <sz val="10"/>
        <rFont val="Calibri"/>
        <family val="2"/>
      </rPr>
      <t>4,827,954</t>
    </r>
  </si>
  <si>
    <r>
      <rPr>
        <sz val="10"/>
        <rFont val="Calibri"/>
        <family val="2"/>
      </rPr>
      <t>2,583,146</t>
    </r>
  </si>
  <si>
    <r>
      <rPr>
        <sz val="10"/>
        <rFont val="Calibri"/>
        <family val="2"/>
      </rPr>
      <t>4. Commercial fund (ct. 2071-2807)</t>
    </r>
  </si>
  <si>
    <r>
      <rPr>
        <sz val="10"/>
        <rFont val="Calibri"/>
        <family val="2"/>
      </rPr>
      <t>5. Intangible assets for exploration and evaluation of mineral resources (accounts 206-2806-2906)</t>
    </r>
  </si>
  <si>
    <r>
      <rPr>
        <sz val="10"/>
        <rFont val="Calibri"/>
        <family val="2"/>
      </rPr>
      <t>6. Advances (ct.4094 - 4904)</t>
    </r>
  </si>
  <si>
    <r>
      <rPr>
        <sz val="10"/>
        <rFont val="Calibri"/>
        <family val="2"/>
      </rPr>
      <t>TOTAL (</t>
    </r>
    <r>
      <rPr>
        <b/>
        <sz val="10"/>
        <rFont val="Calibri"/>
        <family val="2"/>
      </rPr>
      <t>row 01 to 06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</si>
  <si>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II. TANGIBLE ASSETS</t>
    </r>
  </si>
  <si>
    <r>
      <rPr>
        <sz val="10"/>
        <rFont val="Calibri"/>
        <family val="2"/>
      </rPr>
      <t>1. Land and buildings (ct. 211 + 212 - 2811 - 2812 - 2911 - 2912)</t>
    </r>
  </si>
  <si>
    <r>
      <rPr>
        <sz val="10"/>
        <rFont val="Calibri"/>
        <family val="2"/>
      </rPr>
      <t>2. Technical installations and machines (ct. 213 + 223 - 2813 - 2913)</t>
    </r>
  </si>
  <si>
    <r>
      <rPr>
        <sz val="10"/>
        <rFont val="Calibri"/>
        <family val="2"/>
      </rPr>
      <t>3. Other installations, equipment and furniture (ct. 214 + 224 - 2814 - 2914)</t>
    </r>
  </si>
  <si>
    <r>
      <rPr>
        <sz val="10"/>
        <rFont val="Calibri"/>
        <family val="2"/>
      </rPr>
      <t>4. Real estate investments (accounts 215 - 2815 - 2915)</t>
    </r>
  </si>
  <si>
    <r>
      <rPr>
        <sz val="10"/>
        <rFont val="Calibri"/>
        <family val="2"/>
      </rPr>
      <t>5. Tangible fixed assets under construction (accounts 231-2931)</t>
    </r>
  </si>
  <si>
    <r>
      <rPr>
        <sz val="10"/>
        <rFont val="Calibri"/>
        <family val="2"/>
      </rPr>
      <t>6. Real estate investments in progress (accounts 235-2935)</t>
    </r>
  </si>
  <si>
    <r>
      <rPr>
        <sz val="10"/>
        <rFont val="Calibri"/>
        <family val="2"/>
      </rPr>
      <t>7. Tangible assets for exploration and evaluation of mineral resources (accounts 216-2816-2916)</t>
    </r>
  </si>
  <si>
    <r>
      <rPr>
        <sz val="10"/>
        <rFont val="Calibri"/>
        <family val="2"/>
      </rPr>
      <t>8. Productive biological assets (ct.217+227-2817-2917)</t>
    </r>
  </si>
  <si>
    <r>
      <rPr>
        <sz val="10"/>
        <rFont val="Calibri"/>
        <family val="2"/>
      </rPr>
      <t>9. Advances (accounts 4093 - 4903)</t>
    </r>
  </si>
  <si>
    <r>
      <rPr>
        <b/>
        <sz val="10"/>
        <rFont val="Calibri"/>
        <family val="2"/>
      </rPr>
      <t>TOTAL (rows 08 to 16)</t>
    </r>
  </si>
  <si>
    <r>
      <rPr>
        <sz val="10"/>
        <rFont val="Calibri"/>
        <family val="2"/>
      </rPr>
      <t>III. FINANCIAL ASSETS</t>
    </r>
  </si>
  <si>
    <r>
      <rPr>
        <sz val="10"/>
        <rFont val="Calibri"/>
        <family val="2"/>
      </rPr>
      <t>1. Shares held in subsidiaries (accounts 261 - 2961)</t>
    </r>
  </si>
  <si>
    <r>
      <rPr>
        <sz val="10"/>
        <rFont val="Calibri"/>
        <family val="2"/>
      </rPr>
      <t>2. Loans granted to group entities (accounts 2671 + 2672 - 2964)</t>
    </r>
  </si>
  <si>
    <r>
      <rPr>
        <sz val="10"/>
        <rFont val="Calibri"/>
        <family val="2"/>
      </rPr>
      <t>3. Shares held in associated entities and jointly controlled entities (accounts 262+263 - 2962)</t>
    </r>
  </si>
  <si>
    <r>
      <rPr>
        <sz val="10"/>
        <rFont val="Calibri"/>
        <family val="2"/>
      </rPr>
      <t>4. Loans granted to associated entities and jointly controlled entities (accounts 2673 + 2674 - 2965)</t>
    </r>
  </si>
  <si>
    <r>
      <rPr>
        <sz val="10"/>
        <rFont val="Calibri"/>
        <family val="2"/>
      </rPr>
      <t>5. Other fixed assets (accounts 265 - 2963)</t>
    </r>
  </si>
  <si>
    <r>
      <rPr>
        <sz val="10"/>
        <rFont val="Calibri"/>
        <family val="2"/>
      </rPr>
      <t xml:space="preserve"> 6. Other loans</t>
    </r>
    <r>
      <rPr>
        <sz val="10"/>
        <rFont val="Calibri"/>
        <family val="2"/>
      </rPr>
      <t>(account 2675)</t>
    </r>
    <r>
      <rPr>
        <sz val="10"/>
        <color rgb="FF0000FF"/>
        <rFont val="Calibri"/>
        <family val="2"/>
      </rPr>
      <t xml:space="preserve"> *</t>
    </r>
    <r>
      <rPr>
        <sz val="10"/>
        <rFont val="Calibri"/>
        <family val="2"/>
      </rPr>
      <t>+ 2676</t>
    </r>
    <r>
      <rPr>
        <sz val="10"/>
        <color rgb="FF0000FF"/>
        <rFont val="Calibri"/>
        <family val="2"/>
      </rPr>
      <t xml:space="preserve"> *</t>
    </r>
    <r>
      <rPr>
        <sz val="10"/>
        <rFont val="Calibri"/>
        <family val="2"/>
      </rPr>
      <t>+ 2677 + 2678</t>
    </r>
    <r>
      <rPr>
        <sz val="10"/>
        <color rgb="FF0000FF"/>
        <rFont val="Calibri"/>
        <family val="2"/>
      </rPr>
      <t xml:space="preserve"> *</t>
    </r>
    <r>
      <rPr>
        <sz val="10"/>
        <rFont val="Calibri"/>
        <family val="2"/>
      </rPr>
      <t>2679</t>
    </r>
    <r>
      <rPr>
        <sz val="10"/>
        <color rgb="FF0000FF"/>
        <rFont val="Calibri"/>
        <family val="2"/>
      </rPr>
      <t xml:space="preserve"> *</t>
    </r>
    <r>
      <rPr>
        <sz val="10"/>
        <rFont val="Calibri"/>
        <family val="2"/>
      </rPr>
      <t>- 2966</t>
    </r>
    <r>
      <rPr>
        <sz val="10"/>
        <color rgb="FF0000FF"/>
        <rFont val="Calibri"/>
        <family val="2"/>
      </rPr>
      <t xml:space="preserve"> *</t>
    </r>
    <r>
      <rPr>
        <sz val="10"/>
        <rFont val="Calibri"/>
        <family val="2"/>
      </rPr>
      <t>- 2968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</si>
  <si>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b/>
        <sz val="10"/>
        <rFont val="Calibri"/>
        <family val="2"/>
      </rPr>
      <t>TOTAL (rows 18 to 23)</t>
    </r>
  </si>
  <si>
    <r>
      <rPr>
        <b/>
        <sz val="10"/>
        <rFont val="Calibri"/>
        <family val="2"/>
      </rPr>
      <t>FIXED ASSETS - TOTAL (row 07 + 17 + 24)</t>
    </r>
  </si>
  <si>
    <r>
      <rPr>
        <sz val="10"/>
        <rFont val="Calibri"/>
        <family val="2"/>
      </rPr>
      <t>6,099,983</t>
    </r>
  </si>
  <si>
    <r>
      <rPr>
        <sz val="10"/>
        <rFont val="Calibri"/>
        <family val="2"/>
      </rPr>
      <t>3,751,762</t>
    </r>
  </si>
  <si>
    <r>
      <rPr>
        <sz val="10"/>
        <rFont val="Calibri"/>
        <family val="2"/>
      </rPr>
      <t>I. STOCKS</t>
    </r>
  </si>
  <si>
    <r>
      <rPr>
        <sz val="10"/>
        <rFont val="Calibri"/>
        <family val="2"/>
      </rPr>
      <t>1. Raw materials and consumables (ct. 301 + 302 + 303 +/- 308 +321 + 322 + 323 + 328 + 351 + 358 + 381 +/- 388 - 391 - 392 - 3951 - 3958 - 398)</t>
    </r>
  </si>
  <si>
    <r>
      <rPr>
        <sz val="10"/>
        <rFont val="Calibri"/>
        <family val="2"/>
      </rPr>
      <t>2. Work in progress (accounts 331 + 332 + 341 +/- 348)</t>
    </r>
    <r>
      <rPr>
        <sz val="10"/>
        <color rgb="FF0000FF"/>
        <rFont val="Calibri"/>
        <family val="2"/>
      </rPr>
      <t xml:space="preserve"> *</t>
    </r>
    <r>
      <rPr>
        <sz val="10"/>
        <rFont val="Calibri"/>
        <family val="2"/>
      </rPr>
      <t xml:space="preserve"> - 393 - 3941 -</t>
    </r>
    <r>
      <rPr>
        <sz val="10"/>
        <rFont val="Calibri"/>
        <family val="2"/>
      </rPr>
      <t>3952)</t>
    </r>
  </si>
  <si>
    <r>
      <rPr>
        <sz val="10"/>
        <rFont val="Calibri"/>
        <family val="2"/>
      </rPr>
      <t>3. Finished products and merchandise (accounts 345 + 346 + 347 +/- 348)</t>
    </r>
    <r>
      <rPr>
        <sz val="10"/>
        <color rgb="FF0000FF"/>
        <rFont val="Calibri"/>
        <family val="2"/>
      </rPr>
      <t xml:space="preserve"> *</t>
    </r>
    <r>
      <rPr>
        <sz val="10"/>
        <rFont val="Calibri"/>
        <family val="2"/>
      </rPr>
      <t xml:space="preserve"> + 354 + 356 + 357 +</t>
    </r>
    <r>
      <rPr>
        <sz val="10"/>
        <rFont val="Calibri"/>
        <family val="2"/>
      </rPr>
      <t xml:space="preserve"> 361 + 326 +/-368 + 371 +327 +/- 378 - 3945 - 3946 - 3947 - 3953 - 3954 - 3955 -</t>
    </r>
    <r>
      <rPr>
        <sz val="10"/>
        <rFont val="Calibri"/>
        <family val="2"/>
      </rPr>
      <t>3956 - 3957 - 396 - 397 - from ct. 4428)</t>
    </r>
  </si>
  <si>
    <r>
      <rPr>
        <sz val="10"/>
        <rFont val="Calibri"/>
        <family val="2"/>
      </rPr>
      <t>4. Advances (accounts 4091- 4901)</t>
    </r>
  </si>
  <si>
    <r>
      <rPr>
        <b/>
        <sz val="10"/>
        <rFont val="Calibri"/>
        <family val="2"/>
      </rPr>
      <t>TOTAL (rows 26 to 29)</t>
    </r>
  </si>
  <si>
    <r>
      <rPr>
        <b/>
        <sz val="10"/>
        <rFont val="Calibri"/>
        <family val="2"/>
      </rPr>
      <t>II. RECEIVABLES</t>
    </r>
  </si>
  <si>
    <r>
      <rPr>
        <sz val="10"/>
        <rFont val="Calibri"/>
        <family val="2"/>
      </rPr>
      <t xml:space="preserve"> 1. Trade receivables</t>
    </r>
    <r>
      <rPr>
        <sz val="8"/>
        <color rgb="FF0000FF"/>
        <rFont val="Arial"/>
        <family val="2"/>
      </rPr>
      <t xml:space="preserve"> 1)</t>
    </r>
    <r>
      <rPr>
        <sz val="10"/>
        <rFont val="Calibri"/>
        <family val="2"/>
      </rPr>
      <t>(account 2675)</t>
    </r>
    <r>
      <rPr>
        <sz val="10"/>
        <color rgb="FF0000FF"/>
        <rFont val="Calibri"/>
        <family val="2"/>
      </rPr>
      <t xml:space="preserve"> *</t>
    </r>
    <r>
      <rPr>
        <sz val="10"/>
        <rFont val="Calibri"/>
        <family val="2"/>
      </rPr>
      <t xml:space="preserve"> + 2676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+ 2678</t>
    </r>
    <r>
      <rPr>
        <sz val="10"/>
        <color rgb="FF0000FF"/>
        <rFont val="Calibri"/>
        <family val="2"/>
      </rPr>
      <t xml:space="preserve"> *</t>
    </r>
    <r>
      <rPr>
        <sz val="10"/>
        <rFont val="Calibri"/>
        <family val="2"/>
      </rPr>
      <t>+ 2679</t>
    </r>
    <r>
      <rPr>
        <sz val="10"/>
        <color rgb="FF0000FF"/>
        <rFont val="Calibri"/>
        <family val="2"/>
      </rPr>
      <t xml:space="preserve"> *</t>
    </r>
    <r>
      <rPr>
        <sz val="10"/>
        <rFont val="Calibri"/>
        <family val="2"/>
      </rPr>
      <t>- 2966</t>
    </r>
    <r>
      <rPr>
        <sz val="10"/>
        <color rgb="FF0000FF"/>
        <rFont val="Calibri"/>
        <family val="2"/>
      </rPr>
      <t xml:space="preserve"> *</t>
    </r>
    <r>
      <rPr>
        <sz val="10"/>
        <rFont val="Calibri"/>
        <family val="2"/>
      </rPr>
      <t>- 2968</t>
    </r>
    <r>
      <rPr>
        <sz val="10"/>
        <color rgb="FF0000FF"/>
        <rFont val="Calibri"/>
        <family val="2"/>
      </rPr>
      <t xml:space="preserve"> *</t>
    </r>
    <r>
      <rPr>
        <sz val="10"/>
        <rFont val="Calibri"/>
        <family val="2"/>
      </rPr>
      <t xml:space="preserve"> +</t>
    </r>
    <r>
      <rPr>
        <sz val="10"/>
        <rFont val="Calibri"/>
        <family val="2"/>
      </rPr>
      <t>4092 + 411 + 413 + 418 - 4902- 491)</t>
    </r>
  </si>
  <si>
    <r>
      <rPr>
        <sz val="10"/>
        <rFont val="Calibri"/>
        <family val="2"/>
      </rPr>
      <t>38,880,713</t>
    </r>
  </si>
  <si>
    <r>
      <rPr>
        <sz val="10"/>
        <rFont val="Calibri"/>
        <family val="2"/>
      </rPr>
      <t>48,791,838</t>
    </r>
  </si>
  <si>
    <r>
      <rPr>
        <sz val="10"/>
        <rFont val="Calibri"/>
        <family val="2"/>
      </rPr>
      <t>2. Amounts receivable from affiliated entities (account 451)</t>
    </r>
    <r>
      <rPr>
        <sz val="10"/>
        <color rgb="FF0000FF"/>
        <rFont val="Calibri"/>
        <family val="2"/>
      </rPr>
      <t xml:space="preserve"> **</t>
    </r>
    <r>
      <rPr>
        <sz val="10"/>
        <rFont val="Calibri"/>
        <family val="2"/>
      </rPr>
      <t>- 495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</si>
  <si>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14,243,728</t>
    </r>
  </si>
  <si>
    <r>
      <rPr>
        <sz val="10"/>
        <rFont val="Calibri"/>
        <family val="2"/>
      </rPr>
      <t>20,848,286</t>
    </r>
  </si>
  <si>
    <r>
      <rPr>
        <sz val="10"/>
        <rFont val="Calibri"/>
        <family val="2"/>
      </rPr>
      <t>3. Amounts receivable from associated entities and jointly controlled entities (account 453)</t>
    </r>
    <r>
      <rPr>
        <sz val="10"/>
        <color rgb="FF0000FF"/>
        <rFont val="Calibri"/>
        <family val="2"/>
      </rPr>
      <t xml:space="preserve"> **</t>
    </r>
    <r>
      <rPr>
        <sz val="10"/>
        <rFont val="Calibri"/>
        <family val="2"/>
      </rPr>
      <t>- 495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</si>
  <si>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4. Other receivables (accounts 425+4282+431)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+436</t>
    </r>
    <r>
      <rPr>
        <sz val="10"/>
        <color rgb="FF0000FF"/>
        <rFont val="Calibri"/>
        <family val="2"/>
      </rPr>
      <t xml:space="preserve"> **</t>
    </r>
    <r>
      <rPr>
        <sz val="10"/>
        <rFont val="Calibri"/>
        <family val="2"/>
      </rPr>
      <t>+ 437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+ 4382+ 441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+4424+ from ct.4428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+ 444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+445+446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+447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+4482+4582+4662+ 461 + 473</t>
    </r>
    <r>
      <rPr>
        <sz val="10"/>
        <color rgb="FF0000FF"/>
        <rFont val="Calibri"/>
        <family val="2"/>
      </rPr>
      <t xml:space="preserve"> **</t>
    </r>
    <r>
      <rPr>
        <sz val="10"/>
        <rFont val="Calibri"/>
        <family val="2"/>
      </rPr>
      <t>- 496 + 5187)</t>
    </r>
  </si>
  <si>
    <r>
      <rPr>
        <sz val="10"/>
        <rFont val="Calibri"/>
        <family val="2"/>
      </rPr>
      <t>1,465,142</t>
    </r>
  </si>
  <si>
    <r>
      <rPr>
        <sz val="10"/>
        <rFont val="Calibri"/>
        <family val="2"/>
      </rPr>
      <t>12,041,899</t>
    </r>
  </si>
  <si>
    <r>
      <rPr>
        <sz val="10"/>
        <rFont val="Calibri"/>
        <family val="2"/>
      </rPr>
      <t>5. Subscribed and unpaid capital (accounts 456 - 495)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</si>
  <si>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6. Receivables representing dividends distributed during the financial year (account 463)</t>
    </r>
  </si>
  <si>
    <r>
      <rPr>
        <b/>
        <sz val="10"/>
        <rFont val="Calibri"/>
        <family val="2"/>
      </rPr>
      <t>TOTAL (rows 31 to 35 +35a)</t>
    </r>
  </si>
  <si>
    <r>
      <rPr>
        <sz val="10"/>
        <rFont val="Calibri"/>
        <family val="2"/>
      </rPr>
      <t>54,589,583</t>
    </r>
  </si>
  <si>
    <r>
      <rPr>
        <sz val="10"/>
        <rFont val="Calibri"/>
        <family val="2"/>
      </rPr>
      <t>81,682,023</t>
    </r>
  </si>
  <si>
    <r>
      <rPr>
        <b/>
        <sz val="10"/>
        <rFont val="Calibri"/>
        <family val="2"/>
      </rPr>
      <t>III. SHORT-TERM INVESTMENTS</t>
    </r>
  </si>
  <si>
    <r>
      <rPr>
        <sz val="10"/>
        <rFont val="Calibri"/>
        <family val="2"/>
      </rPr>
      <t>1. Shares held in affiliated entities (accounts 501 - 591)</t>
    </r>
  </si>
  <si>
    <r>
      <rPr>
        <sz val="10"/>
        <rFont val="Calibri"/>
        <family val="2"/>
      </rPr>
      <t>2. Other short-term investments</t>
    </r>
    <r>
      <rPr>
        <sz val="10"/>
        <rFont val="Calibri"/>
        <family val="2"/>
      </rPr>
      <t>(ct. 505 + 506 + 507 + from ct. 508 - 595 - 596 - 598 + 5113 + 5114)</t>
    </r>
  </si>
  <si>
    <r>
      <rPr>
        <b/>
        <sz val="10"/>
        <rFont val="Calibri"/>
        <family val="2"/>
      </rPr>
      <t>TOTAL (rows 37 + 38)</t>
    </r>
  </si>
  <si>
    <r>
      <rPr>
        <b/>
        <sz val="10"/>
        <rFont val="Calibri"/>
        <family val="2"/>
      </rPr>
      <t xml:space="preserve"> IV. HOUSEHOLD AND BANK ACCOUNTS</t>
    </r>
    <r>
      <rPr>
        <sz val="10"/>
        <rFont val="Calibri"/>
        <family val="2"/>
      </rPr>
      <t>(from ct. 508+ct. 5112 + 512 + 531 + 532 + 541 + 542)</t>
    </r>
  </si>
  <si>
    <r>
      <rPr>
        <sz val="10"/>
        <rFont val="Calibri"/>
        <family val="2"/>
      </rPr>
      <t>2,419,238</t>
    </r>
  </si>
  <si>
    <r>
      <rPr>
        <b/>
        <sz val="10"/>
        <rFont val="Calibri"/>
        <family val="2"/>
      </rPr>
      <t>CURRENT ASSETS - TOTAL (rd. 30 + 36 + 39 + 40)</t>
    </r>
  </si>
  <si>
    <r>
      <rPr>
        <sz val="10"/>
        <rFont val="Calibri"/>
        <family val="2"/>
      </rPr>
      <t>55,367,279</t>
    </r>
  </si>
  <si>
    <r>
      <rPr>
        <sz val="10"/>
        <rFont val="Calibri"/>
        <family val="2"/>
      </rPr>
      <t>84,760,558</t>
    </r>
  </si>
  <si>
    <r>
      <rPr>
        <b/>
        <sz val="10"/>
        <rFont val="Calibri"/>
        <family val="2"/>
      </rPr>
      <t xml:space="preserve"> C. ADVANCE EXPENSES</t>
    </r>
    <r>
      <rPr>
        <sz val="10"/>
        <rFont val="Calibri"/>
        <family val="2"/>
      </rPr>
      <t xml:space="preserve"> (account 471)</t>
    </r>
    <r>
      <rPr>
        <b/>
        <sz val="10"/>
        <rFont val="Calibri"/>
        <family val="2"/>
      </rPr>
      <t>(rows 43+44)</t>
    </r>
  </si>
  <si>
    <r>
      <rPr>
        <sz val="10"/>
        <rFont val="Calibri"/>
        <family val="2"/>
      </rPr>
      <t>1,443,924</t>
    </r>
  </si>
  <si>
    <r>
      <rPr>
        <sz val="10"/>
        <rFont val="Calibri"/>
        <family val="2"/>
      </rPr>
      <t>1,037,599</t>
    </r>
  </si>
  <si>
    <r>
      <rPr>
        <sz val="10"/>
        <rFont val="Calibri"/>
        <family val="2"/>
      </rPr>
      <t>Amounts to be resumed within a period of up to one year (from ct. 471)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</si>
  <si>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Amounts to be resumed in a period longer than one year (from ct. 471)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</si>
  <si>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b/>
        <sz val="10"/>
        <rFont val="Calibri"/>
        <family val="2"/>
      </rPr>
      <t>D. DEBT: AMOUNTS TO BE PAID WITHIN A PERIOD OF UP TO 1 YEAR</t>
    </r>
  </si>
  <si>
    <r>
      <rPr>
        <sz val="10"/>
        <rFont val="Calibri"/>
        <family val="2"/>
      </rPr>
      <t>1. Loans from the bond issue, presenting separately the loans from the convertible bond issue (act. 161 + 1681 - 169)</t>
    </r>
  </si>
  <si>
    <r>
      <rPr>
        <sz val="10"/>
        <rFont val="Calibri"/>
        <family val="2"/>
      </rPr>
      <t>2. Amounts due to credit institutions (accounts 1621 + 1622 + 1624 + 1625 + 1627 + 1682 + 5191 + 5192 + 5198)</t>
    </r>
  </si>
  <si>
    <r>
      <rPr>
        <sz val="10"/>
        <rFont val="Calibri"/>
        <family val="2"/>
      </rPr>
      <t>5,488,351</t>
    </r>
  </si>
  <si>
    <r>
      <rPr>
        <sz val="10"/>
        <rFont val="Calibri"/>
        <family val="2"/>
      </rPr>
      <t>1,699,710</t>
    </r>
  </si>
  <si>
    <r>
      <rPr>
        <sz val="10"/>
        <rFont val="Calibri"/>
        <family val="2"/>
      </rPr>
      <t>3. Advances received on account of orders (account 419)</t>
    </r>
  </si>
  <si>
    <r>
      <rPr>
        <sz val="10"/>
        <rFont val="Calibri"/>
        <family val="2"/>
      </rPr>
      <t>4. Trade payables - suppliers (accounts 401 + 404 + 408)</t>
    </r>
  </si>
  <si>
    <r>
      <rPr>
        <sz val="10"/>
        <rFont val="Calibri"/>
        <family val="2"/>
      </rPr>
      <t>21,516,427</t>
    </r>
  </si>
  <si>
    <r>
      <rPr>
        <sz val="10"/>
        <rFont val="Calibri"/>
        <family val="2"/>
      </rPr>
      <t>24,469,955</t>
    </r>
  </si>
  <si>
    <r>
      <rPr>
        <sz val="10"/>
        <rFont val="Calibri"/>
        <family val="2"/>
      </rPr>
      <t>5. Trade notes payable (accounts 403 + 405)</t>
    </r>
  </si>
  <si>
    <r>
      <rPr>
        <sz val="10"/>
        <rFont val="Calibri"/>
        <family val="2"/>
      </rPr>
      <t>6. Amounts due to group entities (accounts 1661 + 1685 + 2691 + 451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</si>
  <si>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7. Amounts due to associated entities and jointly controlled entities (accounts 1663+1686+2692+2693+ 453***)</t>
    </r>
  </si>
  <si>
    <r>
      <rPr>
        <sz val="10"/>
        <rFont val="Calibri"/>
        <family val="2"/>
      </rPr>
      <t>8. Other debts, including tax debts and social security debts (accounts 1623 + 1626 + 167 + 1687 + 2695 + 421 + 423 + 424 + 426 + 427 + 4281 + 431</t>
    </r>
    <r>
      <rPr>
        <sz val="10"/>
        <color rgb="FF0000FF"/>
        <rFont val="Calibri"/>
        <family val="2"/>
      </rPr>
      <t xml:space="preserve"> ***</t>
    </r>
    <r>
      <rPr>
        <sz val="10"/>
        <rFont val="Calibri"/>
        <family val="2"/>
      </rPr>
      <t>+ 436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+ 437</t>
    </r>
    <r>
      <rPr>
        <sz val="10"/>
        <color rgb="FF0000FF"/>
        <rFont val="Calibri"/>
        <family val="2"/>
      </rPr>
      <t xml:space="preserve"> ***</t>
    </r>
    <r>
      <rPr>
        <sz val="10"/>
        <rFont val="Calibri"/>
        <family val="2"/>
      </rPr>
      <t>+ 4381 + 441</t>
    </r>
    <r>
      <rPr>
        <sz val="10"/>
        <color rgb="FF0000FF"/>
        <rFont val="Calibri"/>
        <family val="2"/>
      </rPr>
      <t xml:space="preserve"> ***</t>
    </r>
    <r>
      <rPr>
        <sz val="10"/>
        <rFont val="Calibri"/>
        <family val="2"/>
      </rPr>
      <t>+ 4423 +4428</t>
    </r>
    <r>
      <rPr>
        <sz val="10"/>
        <color rgb="FF0000FF"/>
        <rFont val="Calibri"/>
        <family val="2"/>
      </rPr>
      <t xml:space="preserve"> ***</t>
    </r>
    <r>
      <rPr>
        <sz val="10"/>
        <rFont val="Calibri"/>
        <family val="2"/>
      </rPr>
      <t>+ 444</t>
    </r>
    <r>
      <rPr>
        <sz val="10"/>
        <color rgb="FF0000FF"/>
        <rFont val="Calibri"/>
        <family val="2"/>
      </rPr>
      <t xml:space="preserve"> ***</t>
    </r>
    <r>
      <rPr>
        <sz val="10"/>
        <rFont val="Calibri"/>
        <family val="2"/>
      </rPr>
      <t>+ 446</t>
    </r>
    <r>
      <rPr>
        <sz val="10"/>
        <color rgb="FF0000FF"/>
        <rFont val="Calibri"/>
        <family val="2"/>
      </rPr>
      <t xml:space="preserve"> ***</t>
    </r>
    <r>
      <rPr>
        <sz val="10"/>
        <rFont val="Calibri"/>
        <family val="2"/>
      </rPr>
      <t>+ 447</t>
    </r>
    <r>
      <rPr>
        <sz val="10"/>
        <color rgb="FF0000FF"/>
        <rFont val="Calibri"/>
        <family val="2"/>
      </rPr>
      <t xml:space="preserve"> ***</t>
    </r>
    <r>
      <rPr>
        <sz val="10"/>
        <rFont val="Calibri"/>
        <family val="2"/>
      </rPr>
      <t>+ 4481 + 455 + 456</t>
    </r>
    <r>
      <rPr>
        <sz val="10"/>
        <color rgb="FF0000FF"/>
        <rFont val="Calibri"/>
        <family val="2"/>
      </rPr>
      <t xml:space="preserve"> ***</t>
    </r>
    <r>
      <rPr>
        <sz val="10"/>
        <rFont val="Calibri"/>
        <family val="2"/>
      </rPr>
      <t>+ 457 + 4581 + 462 + 4661+ 467 +473</t>
    </r>
    <r>
      <rPr>
        <sz val="10"/>
        <color rgb="FF0000FF"/>
        <rFont val="Calibri"/>
        <family val="2"/>
      </rPr>
      <t xml:space="preserve"> ***</t>
    </r>
    <r>
      <rPr>
        <sz val="10"/>
        <rFont val="Calibri"/>
        <family val="2"/>
      </rPr>
      <t>+ 509 + 5186 + 5193 + 5194 + 5195 + 5196 + 5197)</t>
    </r>
  </si>
  <si>
    <r>
      <rPr>
        <sz val="10"/>
        <rFont val="Calibri"/>
        <family val="2"/>
      </rPr>
      <t>2,432,495</t>
    </r>
  </si>
  <si>
    <r>
      <rPr>
        <sz val="10"/>
        <rFont val="Calibri"/>
        <family val="2"/>
      </rPr>
      <t>6,289,460</t>
    </r>
  </si>
  <si>
    <r>
      <rPr>
        <b/>
        <sz val="10"/>
        <rFont val="Calibri"/>
        <family val="2"/>
      </rPr>
      <t>TOTAL (rows 45 to 52)</t>
    </r>
  </si>
  <si>
    <r>
      <rPr>
        <sz val="10"/>
        <rFont val="Calibri"/>
        <family val="2"/>
      </rPr>
      <t>29,528,056</t>
    </r>
  </si>
  <si>
    <r>
      <rPr>
        <sz val="10"/>
        <rFont val="Calibri"/>
        <family val="2"/>
      </rPr>
      <t>32,475,394</t>
    </r>
  </si>
  <si>
    <r>
      <rPr>
        <b/>
        <sz val="10"/>
        <rFont val="Calibri"/>
        <family val="2"/>
      </rPr>
      <t>E. NET CURRENT ASSETS/NET CURRENT LIABILITIES</t>
    </r>
    <r>
      <rPr>
        <b/>
        <sz val="10"/>
        <rFont val="Calibri"/>
        <family val="2"/>
      </rPr>
      <t>(rows 41+43-53-70-73-76)</t>
    </r>
  </si>
  <si>
    <r>
      <rPr>
        <sz val="10"/>
        <rFont val="Calibri"/>
        <family val="2"/>
      </rPr>
      <t>26,155,437</t>
    </r>
  </si>
  <si>
    <r>
      <rPr>
        <sz val="10"/>
        <rFont val="Calibri"/>
        <family val="2"/>
      </rPr>
      <t>52,603,256</t>
    </r>
  </si>
  <si>
    <r>
      <rPr>
        <b/>
        <sz val="10"/>
        <rFont val="Calibri"/>
        <family val="2"/>
      </rPr>
      <t>F. TOTAL ASSETS MINUS CURRENT LIABILITIES (rows 25+44+54)</t>
    </r>
  </si>
  <si>
    <r>
      <rPr>
        <sz val="10"/>
        <rFont val="Calibri"/>
        <family val="2"/>
      </rPr>
      <t>32,723,307</t>
    </r>
  </si>
  <si>
    <r>
      <rPr>
        <sz val="10"/>
        <rFont val="Calibri"/>
        <family val="2"/>
      </rPr>
      <t>56,355,018</t>
    </r>
  </si>
  <si>
    <r>
      <rPr>
        <b/>
        <sz val="10"/>
        <rFont val="Calibri"/>
        <family val="2"/>
      </rPr>
      <t>G. DEBT: AMOUNTS THAT MUST BE PAID IN A PERIOD LONGER THAN 1 YEAR</t>
    </r>
  </si>
  <si>
    <r>
      <rPr>
        <sz val="10"/>
        <rFont val="Calibri"/>
        <family val="2"/>
      </rPr>
      <t>1,250,400</t>
    </r>
  </si>
  <si>
    <r>
      <rPr>
        <sz val="10"/>
        <rFont val="Calibri"/>
        <family val="2"/>
      </rPr>
      <t>7. Amounts due to associated entities and jointly controlled entities (accounts 1663 + 1686 + 2692 +2693+ 453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</si>
  <si>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8. Other debts, including tax debts and social security debts (accounts 1623 + 1626 + 167 + 1687 + 2695 + 421 + 423 + 424 + 426 + 427 + 4281 + 431</t>
    </r>
    <r>
      <rPr>
        <sz val="10"/>
        <color rgb="FF0000FF"/>
        <rFont val="Calibri"/>
        <family val="2"/>
      </rPr>
      <t xml:space="preserve"> ***</t>
    </r>
    <r>
      <rPr>
        <sz val="10"/>
        <rFont val="Calibri"/>
        <family val="2"/>
      </rPr>
      <t>+ 436</t>
    </r>
    <r>
      <rPr>
        <sz val="10"/>
        <color rgb="FF0000FF"/>
        <rFont val="Calibri"/>
        <family val="2"/>
      </rPr>
      <t xml:space="preserve"> ***</t>
    </r>
    <r>
      <rPr>
        <sz val="10"/>
        <rFont val="Calibri"/>
        <family val="2"/>
      </rPr>
      <t>+437</t>
    </r>
    <r>
      <rPr>
        <sz val="10"/>
        <color rgb="FF0000FF"/>
        <rFont val="Calibri"/>
        <family val="2"/>
      </rPr>
      <t xml:space="preserve"> ***</t>
    </r>
    <r>
      <rPr>
        <sz val="10"/>
        <rFont val="Calibri"/>
        <family val="2"/>
      </rPr>
      <t>+ 4381 + 441</t>
    </r>
    <r>
      <rPr>
        <sz val="10"/>
        <color rgb="FF0000FF"/>
        <rFont val="Calibri"/>
        <family val="2"/>
      </rPr>
      <t xml:space="preserve"> ***</t>
    </r>
    <r>
      <rPr>
        <sz val="10"/>
        <rFont val="Calibri"/>
        <family val="2"/>
      </rPr>
      <t>+ 4423 + 4428</t>
    </r>
    <r>
      <rPr>
        <sz val="10"/>
        <color rgb="FF0000FF"/>
        <rFont val="Calibri"/>
        <family val="2"/>
      </rPr>
      <t xml:space="preserve"> ***</t>
    </r>
    <r>
      <rPr>
        <sz val="10"/>
        <rFont val="Calibri"/>
        <family val="2"/>
      </rPr>
      <t>+ 444</t>
    </r>
    <r>
      <rPr>
        <sz val="10"/>
        <color rgb="FF0000FF"/>
        <rFont val="Calibri"/>
        <family val="2"/>
      </rPr>
      <t xml:space="preserve"> ***</t>
    </r>
    <r>
      <rPr>
        <sz val="10"/>
        <rFont val="Calibri"/>
        <family val="2"/>
      </rPr>
      <t>+ 446</t>
    </r>
    <r>
      <rPr>
        <sz val="10"/>
        <color rgb="FF0000FF"/>
        <rFont val="Calibri"/>
        <family val="2"/>
      </rPr>
      <t xml:space="preserve"> ***</t>
    </r>
    <r>
      <rPr>
        <sz val="10"/>
        <rFont val="Calibri"/>
        <family val="2"/>
      </rPr>
      <t>+ 447</t>
    </r>
    <r>
      <rPr>
        <sz val="10"/>
        <color rgb="FF0000FF"/>
        <rFont val="Calibri"/>
        <family val="2"/>
      </rPr>
      <t xml:space="preserve"> ***</t>
    </r>
    <r>
      <rPr>
        <sz val="10"/>
        <rFont val="Calibri"/>
        <family val="2"/>
      </rPr>
      <t>+ 4481 + 455 + 456</t>
    </r>
    <r>
      <rPr>
        <sz val="10"/>
        <color rgb="FF0000FF"/>
        <rFont val="Calibri"/>
        <family val="2"/>
      </rPr>
      <t xml:space="preserve"> ***</t>
    </r>
    <r>
      <rPr>
        <sz val="10"/>
        <rFont val="Calibri"/>
        <family val="2"/>
      </rPr>
      <t>4581+462+4661+ 467 + 473</t>
    </r>
    <r>
      <rPr>
        <sz val="10"/>
        <color rgb="FF0000FF"/>
        <rFont val="Calibri"/>
        <family val="2"/>
      </rPr>
      <t xml:space="preserve"> ***</t>
    </r>
    <r>
      <rPr>
        <sz val="10"/>
        <rFont val="Calibri"/>
        <family val="2"/>
      </rPr>
      <t>+ 509 + 5186 + 5193 + 5194 + 5195 + 5196 + 5197)</t>
    </r>
  </si>
  <si>
    <r>
      <rPr>
        <b/>
        <sz val="10"/>
        <rFont val="Calibri"/>
        <family val="2"/>
      </rPr>
      <t>TOTAL (rows 56 to 63)</t>
    </r>
  </si>
  <si>
    <r>
      <rPr>
        <b/>
        <sz val="10"/>
        <rFont val="Calibri"/>
        <family val="2"/>
      </rPr>
      <t>H. PROVISIONS</t>
    </r>
  </si>
  <si>
    <r>
      <rPr>
        <sz val="10"/>
        <rFont val="Calibri"/>
        <family val="2"/>
      </rPr>
      <t>1. Provisions for employee benefits (accounts 1515+1517)</t>
    </r>
  </si>
  <si>
    <r>
      <rPr>
        <sz val="10"/>
        <rFont val="Calibri"/>
        <family val="2"/>
      </rPr>
      <t>2. Provisions for taxes (account 1516)</t>
    </r>
  </si>
  <si>
    <r>
      <rPr>
        <sz val="10"/>
        <rFont val="Calibri"/>
        <family val="2"/>
      </rPr>
      <t>3. Other provisions (accounts 1511 + 1512 + 1513 + 1514 + 1518)</t>
    </r>
  </si>
  <si>
    <r>
      <rPr>
        <b/>
        <sz val="10"/>
        <rFont val="Calibri"/>
        <family val="2"/>
      </rPr>
      <t>TOTAL (rows 65 to 67)</t>
    </r>
  </si>
  <si>
    <r>
      <rPr>
        <b/>
        <sz val="10"/>
        <rFont val="Calibri"/>
        <family val="2"/>
      </rPr>
      <t>I. ADVANCED REVENUES</t>
    </r>
  </si>
  <si>
    <r>
      <rPr>
        <sz val="10"/>
        <rFont val="Calibri"/>
        <family val="2"/>
      </rPr>
      <t>1. Investment subsidies (account 475)</t>
    </r>
    <r>
      <rPr>
        <b/>
        <sz val="10"/>
        <rFont val="Calibri"/>
        <family val="2"/>
      </rPr>
      <t>(rows 70+71)</t>
    </r>
  </si>
  <si>
    <r>
      <rPr>
        <sz val="10"/>
        <rFont val="Calibri"/>
        <family val="2"/>
      </rPr>
      <t>Amounts to be resumed within a period of up to one year (from 475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</si>
  <si>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Amounts to be resumed in a period longer than one year (from 475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</si>
  <si>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2. Deferred income (account 472) (</t>
    </r>
    <r>
      <rPr>
        <b/>
        <sz val="10"/>
        <rFont val="Calibri"/>
        <family val="2"/>
      </rPr>
      <t>row 73 + 74)</t>
    </r>
  </si>
  <si>
    <r>
      <rPr>
        <sz val="10"/>
        <rFont val="Calibri"/>
        <family val="2"/>
      </rPr>
      <t>1,048,540</t>
    </r>
  </si>
  <si>
    <r>
      <rPr>
        <sz val="10"/>
        <rFont val="Calibri"/>
        <family val="2"/>
      </rPr>
      <t>3. Advance income related to assets received by transfer from customers (acc. 478)</t>
    </r>
    <r>
      <rPr>
        <b/>
        <sz val="10"/>
        <rFont val="Calibri"/>
        <family val="2"/>
      </rPr>
      <t>(rows 76+77)</t>
    </r>
  </si>
  <si>
    <r>
      <rPr>
        <sz val="10"/>
        <rFont val="Calibri"/>
        <family val="2"/>
      </rPr>
      <t>Amounts to be resumed within a period of up to one year (from 478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</si>
  <si>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Amounts to be resumed in a period longer than one year (from 478)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</si>
  <si>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b/>
        <sz val="10"/>
        <rFont val="Calibri"/>
        <family val="2"/>
      </rPr>
      <t xml:space="preserve"> Negative goodwill</t>
    </r>
    <r>
      <rPr>
        <sz val="10"/>
        <rFont val="Calibri"/>
        <family val="2"/>
      </rPr>
      <t>(count 2075)</t>
    </r>
  </si>
  <si>
    <r>
      <rPr>
        <b/>
        <sz val="10"/>
        <rFont val="Calibri"/>
        <family val="2"/>
      </rPr>
      <t>TOTAL (rows 69 + 72 + 75 + 78)</t>
    </r>
  </si>
  <si>
    <r>
      <rPr>
        <sz val="10"/>
        <rFont val="Calibri"/>
        <family val="2"/>
      </rPr>
      <t>1,045,354</t>
    </r>
  </si>
  <si>
    <r>
      <rPr>
        <sz val="10"/>
        <rFont val="Calibri"/>
        <family val="2"/>
      </rPr>
      <t>1,308,200</t>
    </r>
  </si>
  <si>
    <r>
      <rPr>
        <sz val="10"/>
        <rFont val="Calibri"/>
        <family val="2"/>
      </rPr>
      <t>5.Other equity items (1031)</t>
    </r>
  </si>
  <si>
    <r>
      <rPr>
        <b/>
        <sz val="10"/>
        <rFont val="Calibri"/>
        <family val="2"/>
      </rPr>
      <t>TOTAL (rows 80 to 84)</t>
    </r>
  </si>
  <si>
    <r>
      <rPr>
        <b/>
        <sz val="10"/>
        <rFont val="Calibri"/>
        <family val="2"/>
      </rPr>
      <t>IV. RESERVES</t>
    </r>
  </si>
  <si>
    <r>
      <rPr>
        <sz val="10"/>
        <rFont val="Calibri"/>
        <family val="2"/>
      </rPr>
      <t>1. Legal reserves (account 1061)</t>
    </r>
  </si>
  <si>
    <r>
      <rPr>
        <sz val="10"/>
        <rFont val="Calibri"/>
        <family val="2"/>
      </rPr>
      <t>2. Statutory or contractual reserves (account 1063)</t>
    </r>
  </si>
  <si>
    <r>
      <rPr>
        <sz val="10"/>
        <rFont val="Calibri"/>
        <family val="2"/>
      </rPr>
      <t>3. Other reserves (account 1068)</t>
    </r>
  </si>
  <si>
    <r>
      <rPr>
        <b/>
        <sz val="10"/>
        <rFont val="Calibri"/>
        <family val="2"/>
      </rPr>
      <t>TOTAL (rows 88 to 90)</t>
    </r>
  </si>
  <si>
    <r>
      <rPr>
        <sz val="10"/>
        <rFont val="Calibri"/>
        <family val="2"/>
      </rPr>
      <t>9,438,443</t>
    </r>
  </si>
  <si>
    <r>
      <rPr>
        <sz val="10"/>
        <rFont val="Calibri"/>
        <family val="2"/>
      </rPr>
      <t>9,509,489</t>
    </r>
  </si>
  <si>
    <r>
      <rPr>
        <b/>
        <sz val="10"/>
        <rFont val="Calibri"/>
        <family val="2"/>
      </rPr>
      <t>VI. PROFIT OR LOSS FOR THE FINANCIAL YEAR</t>
    </r>
  </si>
  <si>
    <r>
      <rPr>
        <sz val="10"/>
        <rFont val="Calibri"/>
        <family val="2"/>
      </rPr>
      <t>7,772,799</t>
    </r>
  </si>
  <si>
    <r>
      <rPr>
        <sz val="10"/>
        <rFont val="Calibri"/>
        <family val="2"/>
      </rPr>
      <t>33,864,665</t>
    </r>
  </si>
  <si>
    <r>
      <rPr>
        <b/>
        <sz val="10"/>
        <rFont val="Calibri"/>
        <family val="2"/>
      </rPr>
      <t xml:space="preserve"> EQUITY - TOTAL (rows 85+86+87+91-92+93-94+95-96)</t>
    </r>
    <r>
      <rPr>
        <b/>
        <sz val="10"/>
        <rFont val="Calibri"/>
        <family val="2"/>
      </rPr>
      <t>+97-98-99)</t>
    </r>
  </si>
  <si>
    <r>
      <rPr>
        <sz val="10"/>
        <rFont val="Calibri"/>
        <family val="2"/>
      </rPr>
      <t>29,804,015</t>
    </r>
  </si>
  <si>
    <r>
      <rPr>
        <sz val="10"/>
        <rFont val="Calibri"/>
        <family val="2"/>
      </rPr>
      <t>56,019,579</t>
    </r>
  </si>
  <si>
    <r>
      <rPr>
        <sz val="10"/>
        <rFont val="Calibri"/>
        <family val="2"/>
      </rPr>
      <t xml:space="preserve"> Private patrimony (ct. 1017)</t>
    </r>
    <r>
      <rPr>
        <sz val="8"/>
        <color rgb="FF0000FF"/>
        <rFont val="Calibri"/>
        <family val="2"/>
      </rPr>
      <t>2)</t>
    </r>
  </si>
  <si>
    <r>
      <rPr>
        <b/>
        <sz val="10"/>
        <rFont val="Calibri"/>
        <family val="2"/>
      </rPr>
      <t>CAPITALS - TOTAL (rd.100+101+102) (rd.25+41+42-53-64-68-79)</t>
    </r>
  </si>
  <si>
    <r>
      <rPr>
        <sz val="14"/>
        <rFont val="Times New Roman"/>
        <family val="1"/>
      </rPr>
      <t xml:space="preserve"> F20</t>
    </r>
    <r>
      <rPr>
        <b/>
        <sz val="16"/>
        <rFont val="Times New Roman"/>
        <family val="1"/>
      </rPr>
      <t xml:space="preserve"> PROFIT AND LOSS ACCOUNT</t>
    </r>
    <r>
      <rPr>
        <sz val="14"/>
        <rFont val="Calibri"/>
        <family val="2"/>
      </rPr>
      <t>on 31.12.2025- lions -</t>
    </r>
  </si>
  <si>
    <r>
      <rPr>
        <b/>
        <sz val="7"/>
        <color rgb="FF0000FF"/>
        <rFont val="Calibri"/>
        <family val="2"/>
      </rPr>
      <t xml:space="preserve"> Row No. OMF</t>
    </r>
    <r>
      <rPr>
        <b/>
        <sz val="7"/>
        <color rgb="FF0000FF"/>
        <rFont val="Calibri"/>
        <family val="2"/>
      </rPr>
      <t>no.2036/2025</t>
    </r>
  </si>
  <si>
    <r>
      <rPr>
        <sz val="10"/>
        <rFont val="Calibri"/>
        <family val="2"/>
      </rPr>
      <t>70,624,490</t>
    </r>
  </si>
  <si>
    <r>
      <rPr>
        <sz val="10"/>
        <rFont val="Calibri"/>
        <family val="2"/>
      </rPr>
      <t>114,265,832</t>
    </r>
  </si>
  <si>
    <t xml:space="preserve"> - of which, net turnover achieved from operations carried outon national territory</t>
  </si>
  <si>
    <r>
      <rPr>
        <strike/>
        <sz val="8"/>
        <color rgb="FFFF0000"/>
        <rFont val="Calibri"/>
        <family val="2"/>
      </rPr>
      <t>01b (318)</t>
    </r>
  </si>
  <si>
    <r>
      <rPr>
        <sz val="10"/>
        <rFont val="Calibri"/>
        <family val="2"/>
      </rPr>
      <t>46,723,547</t>
    </r>
  </si>
  <si>
    <r>
      <rPr>
        <sz val="10"/>
        <rFont val="Calibri"/>
        <family val="2"/>
      </rPr>
      <t>56,192,465</t>
    </r>
  </si>
  <si>
    <r>
      <rPr>
        <sz val="10"/>
        <rFont val="Calibri"/>
        <family val="2"/>
      </rPr>
      <t>23,900,943</t>
    </r>
  </si>
  <si>
    <r>
      <rPr>
        <sz val="10"/>
        <rFont val="Calibri"/>
        <family val="2"/>
      </rPr>
      <t>58,073,367</t>
    </r>
  </si>
  <si>
    <r>
      <rPr>
        <sz val="10"/>
        <rFont val="Calibri"/>
        <family val="2"/>
      </rPr>
      <t>4,000,000</t>
    </r>
  </si>
  <si>
    <t>-of which, income from negative goodwill (account 7815)</t>
  </si>
  <si>
    <r>
      <rPr>
        <sz val="10"/>
        <rFont val="Calibri"/>
        <family val="2"/>
      </rPr>
      <t>74,860,460</t>
    </r>
  </si>
  <si>
    <r>
      <rPr>
        <sz val="10"/>
        <rFont val="Calibri"/>
        <family val="2"/>
      </rPr>
      <t>114,338,695</t>
    </r>
  </si>
  <si>
    <r>
      <rPr>
        <sz val="10"/>
        <rFont val="Calibri"/>
        <family val="2"/>
      </rPr>
      <t>55,217,702</t>
    </r>
  </si>
  <si>
    <r>
      <rPr>
        <sz val="10"/>
        <rFont val="Calibri"/>
        <family val="2"/>
      </rPr>
      <t>17,364,174</t>
    </r>
  </si>
  <si>
    <r>
      <rPr>
        <sz val="10"/>
        <rFont val="Calibri"/>
        <family val="2"/>
      </rPr>
      <t>9,440,410</t>
    </r>
  </si>
  <si>
    <r>
      <rPr>
        <sz val="10"/>
        <rFont val="Calibri"/>
        <family val="2"/>
      </rPr>
      <t>16,978,945</t>
    </r>
  </si>
  <si>
    <r>
      <rPr>
        <sz val="10"/>
        <rFont val="Calibri"/>
        <family val="2"/>
      </rPr>
      <t>9,216,428</t>
    </r>
  </si>
  <si>
    <r>
      <rPr>
        <sz val="10"/>
        <rFont val="Calibri"/>
        <family val="2"/>
      </rPr>
      <t>2,369,840</t>
    </r>
  </si>
  <si>
    <r>
      <rPr>
        <sz val="10"/>
        <rFont val="Calibri"/>
        <family val="2"/>
      </rPr>
      <t>24,103,459</t>
    </r>
  </si>
  <si>
    <r>
      <rPr>
        <sz val="10"/>
        <rFont val="Calibri"/>
        <family val="2"/>
      </rPr>
      <t>36,042,609</t>
    </r>
  </si>
  <si>
    <r>
      <rPr>
        <sz val="10"/>
        <rFont val="Calibri"/>
        <family val="2"/>
      </rPr>
      <t xml:space="preserve"> 11.1. Expenses related to external services</t>
    </r>
    <r>
      <rPr>
        <sz val="10"/>
        <rFont val="Calibri"/>
        <family val="2"/>
      </rPr>
      <t>(ct.611+ 613+614+615+621*+622+623+624+625+626+627+628)</t>
    </r>
  </si>
  <si>
    <r>
      <rPr>
        <sz val="10"/>
        <rFont val="Calibri"/>
        <family val="2"/>
      </rPr>
      <t>22,362,322</t>
    </r>
  </si>
  <si>
    <r>
      <rPr>
        <sz val="10"/>
        <rFont val="Calibri"/>
        <family val="2"/>
      </rPr>
      <t>33,962,575</t>
    </r>
  </si>
  <si>
    <r>
      <rPr>
        <sz val="10"/>
        <rFont val="Calibri"/>
        <family val="2"/>
      </rPr>
      <t>1,195,319</t>
    </r>
  </si>
  <si>
    <r>
      <rPr>
        <sz val="10"/>
        <rFont val="Calibri"/>
        <family val="2"/>
      </rPr>
      <t>1,174,141</t>
    </r>
  </si>
  <si>
    <r>
      <rPr>
        <sz val="10"/>
        <rFont val="Calibri"/>
        <family val="2"/>
      </rPr>
      <t>65,591,362</t>
    </r>
  </si>
  <si>
    <r>
      <rPr>
        <sz val="10"/>
        <rFont val="Calibri"/>
        <family val="2"/>
      </rPr>
      <t>103,459,082</t>
    </r>
  </si>
  <si>
    <r>
      <rPr>
        <sz val="10"/>
        <rFont val="Calibri"/>
        <family val="2"/>
      </rPr>
      <t>9,269,098</t>
    </r>
  </si>
  <si>
    <r>
      <rPr>
        <sz val="10"/>
        <rFont val="Calibri"/>
        <family val="2"/>
      </rPr>
      <t>10,879,613</t>
    </r>
  </si>
  <si>
    <r>
      <rPr>
        <sz val="10"/>
        <rFont val="Calibri"/>
        <family val="2"/>
      </rPr>
      <t xml:space="preserve"> -</t>
    </r>
    <r>
      <rPr>
        <sz val="10"/>
        <color rgb="FF0000FF"/>
        <rFont val="Calibri"/>
        <family val="2"/>
      </rPr>
      <t>from which</t>
    </r>
    <r>
      <rPr>
        <sz val="10"/>
        <rFont val="Calibri"/>
        <family val="2"/>
      </rPr>
      <t>income obtained from affiliated entities</t>
    </r>
  </si>
  <si>
    <r>
      <rPr>
        <sz val="10"/>
        <rFont val="Calibri"/>
        <family val="2"/>
      </rPr>
      <t>49,825,131</t>
    </r>
  </si>
  <si>
    <r>
      <rPr>
        <sz val="10"/>
        <rFont val="Calibri"/>
        <family val="2"/>
      </rPr>
      <t>52,220,481</t>
    </r>
  </si>
  <si>
    <r>
      <rPr>
        <sz val="10"/>
        <rFont val="Calibri"/>
        <family val="2"/>
      </rPr>
      <t>27,095,147</t>
    </r>
  </si>
  <si>
    <r>
      <rPr>
        <sz val="10"/>
        <rFont val="Calibri"/>
        <family val="2"/>
      </rPr>
      <t>27,566,649</t>
    </r>
  </si>
  <si>
    <r>
      <rPr>
        <sz val="10"/>
        <rFont val="Calibri"/>
        <family val="2"/>
      </rPr>
      <t>24,653,832</t>
    </r>
  </si>
  <si>
    <r>
      <rPr>
        <sz val="10"/>
        <rFont val="Calibri"/>
        <family val="2"/>
      </rPr>
      <t>Loss (</t>
    </r>
    <r>
      <rPr>
        <b/>
        <sz val="10"/>
        <rFont val="Calibri"/>
        <family val="2"/>
      </rPr>
      <t>rows 59 - 52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</si>
  <si>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75,105,614</t>
    </r>
  </si>
  <si>
    <r>
      <rPr>
        <sz val="10"/>
        <rFont val="Calibri"/>
        <family val="2"/>
      </rPr>
      <t>166,559,176</t>
    </r>
  </si>
  <si>
    <r>
      <rPr>
        <sz val="10"/>
        <rFont val="Calibri"/>
        <family val="2"/>
      </rPr>
      <t>66,118,916</t>
    </r>
  </si>
  <si>
    <r>
      <rPr>
        <sz val="10"/>
        <rFont val="Calibri"/>
        <family val="2"/>
      </rPr>
      <t>131,025,731</t>
    </r>
  </si>
  <si>
    <r>
      <rPr>
        <sz val="10"/>
        <rFont val="Calibri"/>
        <family val="2"/>
      </rPr>
      <t>8,986,698</t>
    </r>
  </si>
  <si>
    <r>
      <rPr>
        <sz val="10"/>
        <rFont val="Calibri"/>
        <family val="2"/>
      </rPr>
      <t>35,533,445</t>
    </r>
  </si>
  <si>
    <r>
      <rPr>
        <sz val="10"/>
        <rFont val="Calibri"/>
        <family val="2"/>
      </rPr>
      <t>1,213,899</t>
    </r>
  </si>
  <si>
    <r>
      <rPr>
        <sz val="10"/>
        <rFont val="Calibri"/>
        <family val="2"/>
      </rPr>
      <t>1,668,780</t>
    </r>
  </si>
  <si>
    <r>
      <rPr>
        <sz val="10"/>
        <rFont val="Calibri"/>
        <family val="2"/>
      </rPr>
      <t>21. Expenses with profit tax, namely profit tax at the level of the minimum turnover tax, resulting from settlements within the tax group in the field of profit tax (account 694)</t>
    </r>
  </si>
  <si>
    <r>
      <rPr>
        <sz val="10"/>
        <rFont val="Calibri"/>
        <family val="2"/>
      </rPr>
      <t>22. Revenues from profit tax, namely profit tax at the level of the minimum turnover tax, resulting from settlements within the tax group in the field of profit tax (account 794)</t>
    </r>
  </si>
  <si>
    <r>
      <rPr>
        <sz val="10"/>
        <rFont val="Calibri"/>
        <family val="2"/>
      </rPr>
      <t>23. Profit tax expenses at the level of the minimum turnover tax (account 697)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</si>
</sst>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#######0"/>
    <numFmt numFmtId="167" formatCode="########0.00"/>
    <numFmt numFmtId="168" formatCode="########0.00000"/>
    <numFmt numFmtId="169" formatCode="########0.0000"/>
    <numFmt numFmtId="170" formatCode="dd\.mm\.yyyy;@"/>
    <numFmt numFmtId="171" formatCode="00"/>
    <numFmt numFmtId="172" formatCode="0.000"/>
    <numFmt numFmtId="173" formatCode="00;[Red]00"/>
    <numFmt numFmtId="174" formatCode="0;[Red]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FFFFFF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8"/>
      <color rgb="FF000000"/>
      <name val="Calibri"/>
      <family val="2"/>
      <scheme val="minor"/>
    </font>
    <font>
      <i/>
      <sz val="12"/>
      <color rgb="FF000000"/>
      <name val="Arial"/>
      <family val="2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9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</font>
    <font>
      <sz val="14"/>
      <name val="Calibri"/>
      <family val="2"/>
    </font>
    <font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Calibri"/>
      <family val="2"/>
    </font>
    <font>
      <sz val="8"/>
      <color rgb="FF808080"/>
      <name val="Calibri"/>
      <family val="2"/>
    </font>
    <font>
      <b/>
      <sz val="8"/>
      <color rgb="FF808080"/>
      <name val="Calibri"/>
      <family val="2"/>
    </font>
    <font>
      <b/>
      <sz val="7"/>
      <color rgb="FF0000FF"/>
      <name val="Calibri"/>
      <family val="2"/>
    </font>
    <font>
      <b/>
      <sz val="12"/>
      <color rgb="FF00000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i/>
      <sz val="8"/>
      <color rgb="FF0000FF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sz val="8"/>
      <name val="Calibri"/>
      <family val="2"/>
    </font>
    <font>
      <sz val="8"/>
      <color rgb="FFFF0000"/>
      <name val="Calibri"/>
      <family val="2"/>
    </font>
    <font>
      <sz val="10"/>
      <name val="Times New Roman"/>
      <family val="1"/>
      <charset val="204"/>
    </font>
    <font>
      <b/>
      <sz val="16"/>
      <name val="Times New Roman"/>
      <family val="1"/>
    </font>
    <font>
      <sz val="10"/>
      <color rgb="FFFF0000"/>
      <name val="Calibri"/>
      <family val="2"/>
    </font>
    <font>
      <strike/>
      <sz val="10"/>
      <color rgb="FFFF0000"/>
      <name val="Calibri"/>
      <family val="2"/>
    </font>
    <font>
      <strike/>
      <sz val="10"/>
      <name val="Calibri"/>
      <family val="2"/>
    </font>
    <font>
      <b/>
      <strike/>
      <sz val="10"/>
      <color rgb="FFFF0000"/>
      <name val="Calibri"/>
      <family val="2"/>
    </font>
    <font>
      <b/>
      <strike/>
      <sz val="10"/>
      <name val="Calibri"/>
      <family val="2"/>
    </font>
    <font>
      <sz val="12"/>
      <name val="Calibri"/>
      <family val="2"/>
    </font>
    <font>
      <sz val="8"/>
      <color rgb="FF0000FF"/>
      <name val="Arial"/>
      <family val="2"/>
    </font>
    <font>
      <sz val="8"/>
      <color rgb="FF0000FF"/>
      <name val="Calibri"/>
      <family val="2"/>
    </font>
    <font>
      <strike/>
      <sz val="8"/>
      <color rgb="FFFF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2F2F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</patternFill>
    </fill>
    <fill>
      <patternFill patternType="solid">
        <fgColor rgb="FFFFFF99"/>
      </patternFill>
    </fill>
    <fill>
      <patternFill patternType="solid">
        <fgColor rgb="FFCCFFFF"/>
      </patternFill>
    </fill>
  </fills>
  <borders count="10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71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/>
    <xf numFmtId="164" fontId="0" fillId="0" borderId="0" xfId="2" applyNumberFormat="1" applyFont="1"/>
    <xf numFmtId="0" fontId="5" fillId="3" borderId="1" xfId="0" applyFont="1" applyFill="1" applyBorder="1" applyAlignment="1">
      <alignment horizontal="left"/>
    </xf>
    <xf numFmtId="3" fontId="5" fillId="3" borderId="1" xfId="0" applyNumberFormat="1" applyFont="1" applyFill="1" applyBorder="1"/>
    <xf numFmtId="9" fontId="0" fillId="0" borderId="0" xfId="2" applyFont="1"/>
    <xf numFmtId="0" fontId="4" fillId="0" borderId="0" xfId="0" applyFont="1" applyAlignment="1">
      <alignment vertical="center" wrapText="1"/>
    </xf>
    <xf numFmtId="165" fontId="3" fillId="4" borderId="0" xfId="1" applyNumberFormat="1" applyFont="1" applyFill="1" applyAlignment="1">
      <alignment vertical="center" wrapText="1"/>
    </xf>
    <xf numFmtId="0" fontId="2" fillId="2" borderId="0" xfId="3"/>
    <xf numFmtId="165" fontId="0" fillId="0" borderId="0" xfId="1" applyNumberFormat="1" applyFont="1"/>
    <xf numFmtId="0" fontId="0" fillId="0" borderId="0" xfId="0" applyAlignment="1">
      <alignment vertical="top" wrapText="1"/>
    </xf>
    <xf numFmtId="0" fontId="6" fillId="5" borderId="0" xfId="0" applyFont="1" applyFill="1" applyAlignment="1">
      <alignment vertical="center" wrapText="1"/>
    </xf>
    <xf numFmtId="165" fontId="6" fillId="5" borderId="0" xfId="1" applyNumberFormat="1" applyFont="1" applyFill="1" applyAlignment="1">
      <alignment horizontal="right" vertical="center" wrapText="1"/>
    </xf>
    <xf numFmtId="165" fontId="7" fillId="0" borderId="0" xfId="1" applyNumberFormat="1" applyFont="1" applyAlignment="1">
      <alignment horizontal="right" vertical="center" wrapText="1"/>
    </xf>
    <xf numFmtId="165" fontId="0" fillId="0" borderId="0" xfId="1" applyNumberFormat="1" applyFont="1" applyAlignment="1">
      <alignment vertical="top" wrapText="1"/>
    </xf>
    <xf numFmtId="0" fontId="0" fillId="0" borderId="0" xfId="0" applyAlignment="1">
      <alignment vertical="center" wrapText="1"/>
    </xf>
    <xf numFmtId="165" fontId="7" fillId="0" borderId="0" xfId="1" applyNumberFormat="1" applyFont="1" applyAlignment="1">
      <alignment horizontal="center" vertical="center" wrapText="1"/>
    </xf>
    <xf numFmtId="165" fontId="0" fillId="6" borderId="0" xfId="1" applyNumberFormat="1" applyFont="1" applyFill="1"/>
    <xf numFmtId="43" fontId="0" fillId="0" borderId="0" xfId="1" applyFont="1"/>
    <xf numFmtId="165" fontId="8" fillId="0" borderId="0" xfId="1" applyNumberFormat="1" applyFont="1" applyAlignment="1">
      <alignment horizontal="right" vertical="center" wrapText="1"/>
    </xf>
    <xf numFmtId="165" fontId="0" fillId="6" borderId="0" xfId="1" applyNumberFormat="1" applyFont="1" applyFill="1" applyBorder="1"/>
    <xf numFmtId="165" fontId="0" fillId="0" borderId="0" xfId="0" applyNumberFormat="1"/>
    <xf numFmtId="165" fontId="0" fillId="7" borderId="2" xfId="1" applyNumberFormat="1" applyFont="1" applyFill="1" applyBorder="1"/>
    <xf numFmtId="165" fontId="0" fillId="7" borderId="0" xfId="1" applyNumberFormat="1" applyFont="1" applyFill="1"/>
    <xf numFmtId="165" fontId="9" fillId="0" borderId="0" xfId="1" applyNumberFormat="1" applyFont="1" applyAlignment="1">
      <alignment horizontal="right"/>
    </xf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165" fontId="10" fillId="0" borderId="0" xfId="1" applyNumberFormat="1" applyFont="1" applyAlignment="1">
      <alignment horizontal="right" vertical="center" wrapText="1"/>
    </xf>
    <xf numFmtId="38" fontId="11" fillId="0" borderId="0" xfId="0" applyNumberFormat="1" applyFont="1" applyAlignment="1">
      <alignment horizontal="right"/>
    </xf>
    <xf numFmtId="0" fontId="12" fillId="8" borderId="3" xfId="0" applyFont="1" applyFill="1" applyBorder="1" applyAlignment="1">
      <alignment vertical="center" wrapText="1" shrinkToFit="1" readingOrder="1"/>
    </xf>
    <xf numFmtId="38" fontId="12" fillId="8" borderId="3" xfId="1" applyNumberFormat="1" applyFont="1" applyFill="1" applyBorder="1" applyAlignment="1">
      <alignment vertical="center" wrapText="1" shrinkToFit="1" readingOrder="1"/>
    </xf>
    <xf numFmtId="38" fontId="13" fillId="0" borderId="0" xfId="0" applyNumberFormat="1" applyFont="1"/>
    <xf numFmtId="0" fontId="13" fillId="0" borderId="0" xfId="0" applyFont="1"/>
    <xf numFmtId="49" fontId="14" fillId="0" borderId="3" xfId="0" applyNumberFormat="1" applyFont="1" applyBorder="1" applyAlignment="1">
      <alignment vertical="center" wrapText="1" shrinkToFit="1" readingOrder="1"/>
    </xf>
    <xf numFmtId="38" fontId="14" fillId="0" borderId="3" xfId="0" applyNumberFormat="1" applyFont="1" applyBorder="1" applyAlignment="1">
      <alignment horizontal="right" vertical="center" wrapText="1" shrinkToFit="1" readingOrder="1"/>
    </xf>
    <xf numFmtId="49" fontId="14" fillId="9" borderId="3" xfId="0" applyNumberFormat="1" applyFont="1" applyFill="1" applyBorder="1" applyAlignment="1">
      <alignment vertical="center" wrapText="1" shrinkToFit="1" readingOrder="1"/>
    </xf>
    <xf numFmtId="9" fontId="13" fillId="0" borderId="0" xfId="2" applyFont="1"/>
    <xf numFmtId="49" fontId="13" fillId="0" borderId="3" xfId="0" applyNumberFormat="1" applyFont="1" applyBorder="1"/>
    <xf numFmtId="49" fontId="12" fillId="0" borderId="3" xfId="0" applyNumberFormat="1" applyFont="1" applyBorder="1" applyAlignment="1">
      <alignment vertical="center" wrapText="1" shrinkToFit="1" readingOrder="1"/>
    </xf>
    <xf numFmtId="38" fontId="14" fillId="10" borderId="3" xfId="0" applyNumberFormat="1" applyFont="1" applyFill="1" applyBorder="1" applyAlignment="1">
      <alignment horizontal="right" vertical="center" wrapText="1" shrinkToFit="1" readingOrder="1"/>
    </xf>
    <xf numFmtId="3" fontId="15" fillId="0" borderId="0" xfId="0" applyNumberFormat="1" applyFont="1"/>
    <xf numFmtId="3" fontId="13" fillId="0" borderId="0" xfId="0" applyNumberFormat="1" applyFont="1"/>
    <xf numFmtId="49" fontId="16" fillId="0" borderId="0" xfId="0" applyNumberFormat="1" applyFont="1" applyAlignment="1">
      <alignment vertical="center" wrapText="1" shrinkToFit="1" readingOrder="1"/>
    </xf>
    <xf numFmtId="0" fontId="17" fillId="0" borderId="0" xfId="0" applyFont="1" applyAlignment="1">
      <alignment horizontal="left"/>
    </xf>
    <xf numFmtId="0" fontId="17" fillId="0" borderId="0" xfId="0" applyFont="1"/>
    <xf numFmtId="38" fontId="17" fillId="0" borderId="0" xfId="1" applyNumberFormat="1" applyFont="1" applyAlignment="1">
      <alignment horizontal="right"/>
    </xf>
    <xf numFmtId="14" fontId="18" fillId="0" borderId="0" xfId="0" applyNumberFormat="1" applyFont="1" applyAlignment="1">
      <alignment horizontal="right"/>
    </xf>
    <xf numFmtId="0" fontId="18" fillId="0" borderId="0" xfId="0" applyFont="1"/>
    <xf numFmtId="38" fontId="18" fillId="0" borderId="0" xfId="1" applyNumberFormat="1" applyFont="1" applyAlignment="1">
      <alignment horizontal="right"/>
    </xf>
    <xf numFmtId="49" fontId="18" fillId="0" borderId="0" xfId="0" applyNumberFormat="1" applyFont="1" applyAlignment="1">
      <alignment vertical="top" readingOrder="1"/>
    </xf>
    <xf numFmtId="38" fontId="18" fillId="0" borderId="0" xfId="1" applyNumberFormat="1" applyFont="1" applyAlignment="1">
      <alignment horizontal="right" vertical="top" readingOrder="1"/>
    </xf>
    <xf numFmtId="14" fontId="18" fillId="8" borderId="0" xfId="0" applyNumberFormat="1" applyFont="1" applyFill="1" applyAlignment="1">
      <alignment horizontal="right"/>
    </xf>
    <xf numFmtId="49" fontId="18" fillId="8" borderId="0" xfId="0" applyNumberFormat="1" applyFont="1" applyFill="1" applyAlignment="1">
      <alignment vertical="top" readingOrder="1"/>
    </xf>
    <xf numFmtId="38" fontId="18" fillId="8" borderId="0" xfId="1" applyNumberFormat="1" applyFont="1" applyFill="1" applyAlignment="1">
      <alignment horizontal="right" vertical="top" readingOrder="1"/>
    </xf>
    <xf numFmtId="0" fontId="18" fillId="8" borderId="0" xfId="0" applyFont="1" applyFill="1"/>
    <xf numFmtId="38" fontId="0" fillId="0" borderId="0" xfId="0" applyNumberFormat="1"/>
    <xf numFmtId="0" fontId="19" fillId="0" borderId="0" xfId="0" applyFont="1" applyAlignment="1">
      <alignment horizontal="left"/>
    </xf>
    <xf numFmtId="0" fontId="19" fillId="0" borderId="0" xfId="0" applyFont="1"/>
    <xf numFmtId="38" fontId="20" fillId="0" borderId="0" xfId="1" applyNumberFormat="1" applyFont="1"/>
    <xf numFmtId="165" fontId="20" fillId="0" borderId="0" xfId="1" applyNumberFormat="1" applyFont="1"/>
    <xf numFmtId="165" fontId="19" fillId="0" borderId="0" xfId="1" applyNumberFormat="1" applyFont="1"/>
    <xf numFmtId="14" fontId="19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20" fillId="11" borderId="3" xfId="0" applyFont="1" applyFill="1" applyBorder="1"/>
    <xf numFmtId="0" fontId="20" fillId="11" borderId="3" xfId="0" applyFont="1" applyFill="1" applyBorder="1" applyAlignment="1">
      <alignment horizontal="center"/>
    </xf>
    <xf numFmtId="0" fontId="20" fillId="11" borderId="3" xfId="0" applyFont="1" applyFill="1" applyBorder="1" applyAlignment="1">
      <alignment horizontal="left"/>
    </xf>
    <xf numFmtId="166" fontId="19" fillId="0" borderId="0" xfId="0" applyNumberFormat="1" applyFont="1" applyAlignment="1">
      <alignment horizontal="left"/>
    </xf>
    <xf numFmtId="165" fontId="19" fillId="0" borderId="0" xfId="1" applyNumberFormat="1" applyFont="1" applyFill="1" applyBorder="1" applyAlignment="1" applyProtection="1">
      <alignment horizontal="right"/>
    </xf>
    <xf numFmtId="166" fontId="19" fillId="12" borderId="0" xfId="0" applyNumberFormat="1" applyFont="1" applyFill="1" applyAlignment="1">
      <alignment horizontal="left"/>
    </xf>
    <xf numFmtId="0" fontId="19" fillId="12" borderId="0" xfId="0" applyFont="1" applyFill="1" applyAlignment="1">
      <alignment horizontal="left"/>
    </xf>
    <xf numFmtId="165" fontId="19" fillId="12" borderId="0" xfId="1" applyNumberFormat="1" applyFont="1" applyFill="1" applyBorder="1" applyAlignment="1" applyProtection="1">
      <alignment horizontal="right"/>
    </xf>
    <xf numFmtId="167" fontId="19" fillId="0" borderId="0" xfId="0" applyNumberFormat="1" applyFont="1" applyAlignment="1">
      <alignment horizontal="left"/>
    </xf>
    <xf numFmtId="166" fontId="19" fillId="8" borderId="0" xfId="0" applyNumberFormat="1" applyFont="1" applyFill="1" applyAlignment="1">
      <alignment horizontal="left"/>
    </xf>
    <xf numFmtId="0" fontId="19" fillId="8" borderId="0" xfId="0" applyFont="1" applyFill="1" applyAlignment="1">
      <alignment horizontal="left"/>
    </xf>
    <xf numFmtId="165" fontId="19" fillId="8" borderId="0" xfId="1" applyNumberFormat="1" applyFont="1" applyFill="1" applyBorder="1" applyAlignment="1" applyProtection="1">
      <alignment horizontal="right"/>
    </xf>
    <xf numFmtId="165" fontId="19" fillId="8" borderId="0" xfId="1" applyNumberFormat="1" applyFont="1" applyFill="1"/>
    <xf numFmtId="0" fontId="19" fillId="8" borderId="0" xfId="0" applyFont="1" applyFill="1"/>
    <xf numFmtId="165" fontId="20" fillId="8" borderId="0" xfId="1" applyNumberFormat="1" applyFont="1" applyFill="1"/>
    <xf numFmtId="168" fontId="19" fillId="0" borderId="0" xfId="0" applyNumberFormat="1" applyFont="1" applyAlignment="1">
      <alignment horizontal="left"/>
    </xf>
    <xf numFmtId="165" fontId="19" fillId="0" borderId="0" xfId="1" applyNumberFormat="1" applyFont="1" applyFill="1" applyBorder="1" applyAlignment="1" applyProtection="1"/>
    <xf numFmtId="165" fontId="19" fillId="8" borderId="0" xfId="0" applyNumberFormat="1" applyFont="1" applyFill="1"/>
    <xf numFmtId="169" fontId="19" fillId="0" borderId="0" xfId="0" applyNumberFormat="1" applyFont="1" applyAlignment="1">
      <alignment horizontal="left"/>
    </xf>
    <xf numFmtId="165" fontId="19" fillId="0" borderId="0" xfId="0" applyNumberFormat="1" applyFont="1"/>
    <xf numFmtId="38" fontId="19" fillId="0" borderId="0" xfId="0" applyNumberFormat="1" applyFont="1"/>
    <xf numFmtId="38" fontId="20" fillId="6" borderId="0" xfId="1" applyNumberFormat="1" applyFont="1" applyFill="1"/>
    <xf numFmtId="165" fontId="21" fillId="0" borderId="0" xfId="1" applyNumberFormat="1" applyFont="1"/>
    <xf numFmtId="168" fontId="19" fillId="8" borderId="0" xfId="0" applyNumberFormat="1" applyFont="1" applyFill="1" applyAlignment="1">
      <alignment horizontal="left"/>
    </xf>
    <xf numFmtId="0" fontId="22" fillId="0" borderId="0" xfId="0" applyFont="1"/>
    <xf numFmtId="165" fontId="22" fillId="0" borderId="0" xfId="1" applyNumberFormat="1" applyFont="1"/>
    <xf numFmtId="14" fontId="23" fillId="0" borderId="0" xfId="0" applyNumberFormat="1" applyFont="1"/>
    <xf numFmtId="0" fontId="23" fillId="0" borderId="0" xfId="0" applyFont="1"/>
    <xf numFmtId="165" fontId="23" fillId="0" borderId="0" xfId="1" applyNumberFormat="1" applyFont="1"/>
    <xf numFmtId="14" fontId="0" fillId="0" borderId="0" xfId="0" applyNumberFormat="1"/>
    <xf numFmtId="0" fontId="27" fillId="0" borderId="5" xfId="0" applyFont="1" applyBorder="1" applyAlignment="1">
      <alignment vertical="top" wrapText="1"/>
    </xf>
    <xf numFmtId="0" fontId="0" fillId="0" borderId="0" xfId="0" applyAlignment="1">
      <alignment horizontal="left" vertical="top"/>
    </xf>
    <xf numFmtId="170" fontId="34" fillId="0" borderId="4" xfId="0" applyNumberFormat="1" applyFont="1" applyBorder="1" applyAlignment="1">
      <alignment horizontal="center" vertical="center" shrinkToFit="1"/>
    </xf>
    <xf numFmtId="170" fontId="34" fillId="0" borderId="9" xfId="0" applyNumberFormat="1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36" fillId="0" borderId="4" xfId="0" applyNumberFormat="1" applyFont="1" applyBorder="1" applyAlignment="1">
      <alignment horizontal="center" vertical="center" shrinkToFit="1"/>
    </xf>
    <xf numFmtId="1" fontId="36" fillId="0" borderId="9" xfId="0" applyNumberFormat="1" applyFont="1" applyBorder="1" applyAlignment="1">
      <alignment horizontal="center" vertical="center" shrinkToFit="1"/>
    </xf>
    <xf numFmtId="0" fontId="35" fillId="0" borderId="4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4" xfId="0" applyBorder="1" applyAlignment="1">
      <alignment vertical="center" wrapText="1"/>
    </xf>
    <xf numFmtId="171" fontId="38" fillId="0" borderId="4" xfId="0" applyNumberFormat="1" applyFont="1" applyBorder="1" applyAlignment="1">
      <alignment horizontal="center" vertical="center" shrinkToFit="1"/>
    </xf>
    <xf numFmtId="171" fontId="39" fillId="0" borderId="4" xfId="0" applyNumberFormat="1" applyFont="1" applyBorder="1" applyAlignment="1">
      <alignment horizontal="center" vertical="center" shrinkToFit="1"/>
    </xf>
    <xf numFmtId="0" fontId="37" fillId="0" borderId="4" xfId="0" applyFont="1" applyBorder="1" applyAlignment="1">
      <alignment horizontal="right" vertical="center" wrapText="1"/>
    </xf>
    <xf numFmtId="0" fontId="37" fillId="0" borderId="9" xfId="0" applyFont="1" applyBorder="1" applyAlignment="1">
      <alignment horizontal="right" vertical="center" wrapText="1"/>
    </xf>
    <xf numFmtId="172" fontId="39" fillId="0" borderId="4" xfId="0" applyNumberFormat="1" applyFont="1" applyBorder="1" applyAlignment="1">
      <alignment horizontal="right" vertical="center" shrinkToFit="1"/>
    </xf>
    <xf numFmtId="172" fontId="39" fillId="0" borderId="9" xfId="0" applyNumberFormat="1" applyFont="1" applyBorder="1" applyAlignment="1">
      <alignment horizontal="right" vertical="center" shrinkToFit="1"/>
    </xf>
    <xf numFmtId="0" fontId="37" fillId="0" borderId="4" xfId="0" applyFont="1" applyBorder="1" applyAlignment="1">
      <alignment vertical="center" wrapText="1"/>
    </xf>
    <xf numFmtId="171" fontId="39" fillId="13" borderId="4" xfId="0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41" fillId="0" borderId="4" xfId="0" applyFont="1" applyBorder="1" applyAlignment="1">
      <alignment horizontal="center" vertical="center" wrapText="1"/>
    </xf>
    <xf numFmtId="1" fontId="38" fillId="0" borderId="4" xfId="0" applyNumberFormat="1" applyFont="1" applyBorder="1" applyAlignment="1">
      <alignment horizontal="center" vertical="center" shrinkToFit="1"/>
    </xf>
    <xf numFmtId="1" fontId="39" fillId="13" borderId="4" xfId="0" applyNumberFormat="1" applyFont="1" applyFill="1" applyBorder="1" applyAlignment="1">
      <alignment horizontal="center" vertical="center" shrinkToFit="1"/>
    </xf>
    <xf numFmtId="1" fontId="39" fillId="0" borderId="4" xfId="0" applyNumberFormat="1" applyFont="1" applyBorder="1" applyAlignment="1">
      <alignment horizontal="center" vertical="center" shrinkToFit="1"/>
    </xf>
    <xf numFmtId="1" fontId="39" fillId="14" borderId="4" xfId="0" applyNumberFormat="1" applyFont="1" applyFill="1" applyBorder="1" applyAlignment="1">
      <alignment horizontal="center" vertical="center" shrinkToFit="1"/>
    </xf>
    <xf numFmtId="1" fontId="39" fillId="0" borderId="4" xfId="0" applyNumberFormat="1" applyFont="1" applyBorder="1" applyAlignment="1">
      <alignment horizontal="right" vertical="center" shrinkToFit="1"/>
    </xf>
    <xf numFmtId="1" fontId="39" fillId="0" borderId="9" xfId="0" applyNumberFormat="1" applyFont="1" applyBorder="1" applyAlignment="1">
      <alignment horizontal="right" vertical="center" shrinkToFit="1"/>
    </xf>
    <xf numFmtId="0" fontId="35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1" fontId="34" fillId="0" borderId="4" xfId="0" applyNumberFormat="1" applyFont="1" applyBorder="1" applyAlignment="1">
      <alignment horizontal="center" vertical="top" shrinkToFit="1"/>
    </xf>
    <xf numFmtId="1" fontId="34" fillId="0" borderId="9" xfId="0" applyNumberFormat="1" applyFont="1" applyBorder="1" applyAlignment="1">
      <alignment horizontal="center" vertical="top" shrinkToFit="1"/>
    </xf>
    <xf numFmtId="171" fontId="38" fillId="0" borderId="4" xfId="0" applyNumberFormat="1" applyFont="1" applyBorder="1" applyAlignment="1">
      <alignment horizontal="center" vertical="top" shrinkToFit="1"/>
    </xf>
    <xf numFmtId="173" fontId="46" fillId="0" borderId="4" xfId="0" applyNumberFormat="1" applyFont="1" applyBorder="1" applyAlignment="1">
      <alignment horizontal="center" vertical="center" shrinkToFit="1"/>
    </xf>
    <xf numFmtId="0" fontId="0" fillId="0" borderId="7" xfId="0" applyBorder="1" applyAlignment="1">
      <alignment horizontal="right" vertical="center" wrapText="1"/>
    </xf>
    <xf numFmtId="171" fontId="39" fillId="14" borderId="4" xfId="0" applyNumberFormat="1" applyFont="1" applyFill="1" applyBorder="1" applyAlignment="1">
      <alignment horizontal="center" vertical="center" shrinkToFit="1"/>
    </xf>
    <xf numFmtId="1" fontId="38" fillId="0" borderId="4" xfId="0" applyNumberFormat="1" applyFont="1" applyBorder="1" applyAlignment="1">
      <alignment horizontal="center" vertical="top" shrinkToFit="1"/>
    </xf>
    <xf numFmtId="1" fontId="39" fillId="15" borderId="4" xfId="0" applyNumberFormat="1" applyFont="1" applyFill="1" applyBorder="1" applyAlignment="1">
      <alignment horizontal="center" vertical="center" shrinkToFit="1"/>
    </xf>
    <xf numFmtId="0" fontId="41" fillId="15" borderId="4" xfId="0" applyFont="1" applyFill="1" applyBorder="1" applyAlignment="1">
      <alignment horizontal="center" vertical="center" wrapText="1"/>
    </xf>
    <xf numFmtId="174" fontId="46" fillId="0" borderId="4" xfId="0" applyNumberFormat="1" applyFont="1" applyBorder="1" applyAlignment="1">
      <alignment horizontal="center" vertical="center" shrinkToFit="1"/>
    </xf>
    <xf numFmtId="0" fontId="43" fillId="0" borderId="5" xfId="0" applyFont="1" applyBorder="1" applyAlignment="1">
      <alignment vertical="top" wrapText="1"/>
    </xf>
    <xf numFmtId="0" fontId="0" fillId="0" borderId="0" xfId="0" applyAlignment="1">
      <alignment horizontal="center" vertical="top"/>
    </xf>
    <xf numFmtId="0" fontId="3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34" fillId="0" borderId="4" xfId="0" applyNumberFormat="1" applyFont="1" applyBorder="1" applyAlignment="1">
      <alignment horizontal="center" vertical="center" shrinkToFit="1"/>
    </xf>
    <xf numFmtId="1" fontId="34" fillId="0" borderId="9" xfId="0" applyNumberFormat="1" applyFont="1" applyBorder="1" applyAlignment="1">
      <alignment horizontal="center" vertical="center" shrinkToFit="1"/>
    </xf>
    <xf numFmtId="0" fontId="0" fillId="0" borderId="4" xfId="0" applyBorder="1" applyAlignment="1">
      <alignment vertical="center"/>
    </xf>
    <xf numFmtId="0" fontId="37" fillId="0" borderId="4" xfId="0" applyFont="1" applyBorder="1" applyAlignment="1">
      <alignment horizontal="right" vertical="center"/>
    </xf>
    <xf numFmtId="0" fontId="37" fillId="0" borderId="9" xfId="0" applyFont="1" applyBorder="1" applyAlignment="1">
      <alignment horizontal="right" vertical="center"/>
    </xf>
    <xf numFmtId="0" fontId="37" fillId="0" borderId="4" xfId="0" applyFont="1" applyBorder="1" applyAlignment="1">
      <alignment vertical="center"/>
    </xf>
    <xf numFmtId="0" fontId="4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7" fillId="0" borderId="4" xfId="0" quotePrefix="1" applyFont="1" applyBorder="1" applyAlignment="1">
      <alignment vertical="center"/>
    </xf>
    <xf numFmtId="0" fontId="35" fillId="0" borderId="4" xfId="0" applyFont="1" applyBorder="1" applyAlignment="1">
      <alignment vertical="center"/>
    </xf>
    <xf numFmtId="0" fontId="42" fillId="0" borderId="4" xfId="0" applyFont="1" applyBorder="1" applyAlignment="1">
      <alignment horizontal="center" vertical="center"/>
    </xf>
    <xf numFmtId="0" fontId="41" fillId="15" borderId="4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30" fillId="0" borderId="4" xfId="0" applyFont="1" applyBorder="1" applyAlignment="1">
      <alignment horizontal="center" vertical="top" wrapText="1"/>
    </xf>
    <xf numFmtId="0" fontId="30" fillId="0" borderId="7" xfId="0" applyFont="1" applyBorder="1" applyAlignment="1">
      <alignment horizontal="center" vertical="top" wrapText="1"/>
    </xf>
    <xf numFmtId="0" fontId="4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 wrapText="1"/>
    </xf>
    <xf numFmtId="0" fontId="4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0" fillId="0" borderId="4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</cellXfs>
  <cellStyles count="4">
    <cellStyle name="Comma" xfId="1" builtinId="3"/>
    <cellStyle name="Neutral" xfId="3" builtinId="2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/>
              <a:t>DISTRIBUȚIE CIFRĂ AFACERI ÎN FUNCȚIE DE INDUSTRII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7A-409C-8335-F110833672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7A-409C-8335-F110833672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87A-409C-8335-F1108336725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87A-409C-8335-F1108336725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87A-409C-8335-F1108336725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87A-409C-8335-F1108336725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87A-409C-8335-F1108336725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87A-409C-8335-F1108336725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87A-409C-8335-F1108336725A}"/>
              </c:ext>
            </c:extLst>
          </c:dPt>
          <c:dLbls>
            <c:dLbl>
              <c:idx val="5"/>
              <c:layout>
                <c:manualLayout>
                  <c:x val="6.8376068376068216E-2"/>
                  <c:y val="-1.296071118585914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7A-409C-8335-F1108336725A}"/>
                </c:ext>
              </c:extLst>
            </c:dLbl>
            <c:dLbl>
              <c:idx val="6"/>
              <c:layout>
                <c:manualLayout>
                  <c:x val="-2.1367521367521368E-2"/>
                  <c:y val="9.07249783010139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7A-409C-8335-F110833672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[1]Sheet1!$B$14:$B$22</c:f>
              <c:strCache>
                <c:ptCount val="9"/>
                <c:pt idx="0">
                  <c:v>Altii</c:v>
                </c:pt>
                <c:pt idx="1">
                  <c:v>Financial services</c:v>
                </c:pt>
                <c:pt idx="2">
                  <c:v>FMCG</c:v>
                </c:pt>
                <c:pt idx="3">
                  <c:v>Human Resources</c:v>
                </c:pt>
                <c:pt idx="4">
                  <c:v>IT</c:v>
                </c:pt>
                <c:pt idx="5">
                  <c:v>Manufacturing</c:v>
                </c:pt>
                <c:pt idx="6">
                  <c:v>Oil&amp;Gas</c:v>
                </c:pt>
                <c:pt idx="7">
                  <c:v>Public</c:v>
                </c:pt>
                <c:pt idx="8">
                  <c:v>Retail</c:v>
                </c:pt>
              </c:strCache>
            </c:strRef>
          </c:cat>
          <c:val>
            <c:numRef>
              <c:f>[1]Sheet1!$C$14:$C$22</c:f>
              <c:numCache>
                <c:formatCode>General</c:formatCode>
                <c:ptCount val="9"/>
                <c:pt idx="0">
                  <c:v>2.0759856699704E-2</c:v>
                </c:pt>
                <c:pt idx="1">
                  <c:v>9.2406246825640664E-2</c:v>
                </c:pt>
                <c:pt idx="2">
                  <c:v>0.13535675680345266</c:v>
                </c:pt>
                <c:pt idx="3">
                  <c:v>1.047212933346877E-2</c:v>
                </c:pt>
                <c:pt idx="4">
                  <c:v>0.10582175657101076</c:v>
                </c:pt>
                <c:pt idx="5">
                  <c:v>5.5104393573234354E-3</c:v>
                </c:pt>
                <c:pt idx="6">
                  <c:v>5.1820174298630598E-3</c:v>
                </c:pt>
                <c:pt idx="7">
                  <c:v>0.58612451632612539</c:v>
                </c:pt>
                <c:pt idx="8">
                  <c:v>3.8366280653411342E-2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87A-409C-8335-F11083367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7305" cy="0"/>
    <xdr:sp macro="" textlink="">
      <xdr:nvSpPr>
        <xdr:cNvPr id="2" name="Shape 153">
          <a:extLst>
            <a:ext uri="{FF2B5EF4-FFF2-40B4-BE49-F238E27FC236}">
              <a16:creationId xmlns:a16="http://schemas.microsoft.com/office/drawing/2014/main" id="{376D02D1-AA74-452C-86FB-13AACC3CC95F}"/>
            </a:ext>
          </a:extLst>
        </xdr:cNvPr>
        <xdr:cNvSpPr/>
      </xdr:nvSpPr>
      <xdr:spPr>
        <a:xfrm>
          <a:off x="4438650" y="7717852"/>
          <a:ext cx="27305" cy="0"/>
        </a:xfrm>
        <a:custGeom>
          <a:avLst/>
          <a:gdLst/>
          <a:ahLst/>
          <a:cxnLst/>
          <a:rect l="0" t="0" r="0" b="0"/>
          <a:pathLst>
            <a:path w="27305">
              <a:moveTo>
                <a:pt x="0" y="0"/>
              </a:moveTo>
              <a:lnTo>
                <a:pt x="26924" y="0"/>
              </a:lnTo>
            </a:path>
          </a:pathLst>
        </a:custGeom>
        <a:ln w="3810">
          <a:solidFill>
            <a:srgbClr val="FF0000"/>
          </a:solidFill>
        </a:ln>
      </xdr:spPr>
    </xdr:sp>
    <xdr:clientData/>
  </xdr:oneCellAnchor>
  <xdr:oneCellAnchor>
    <xdr:from>
      <xdr:col>1</xdr:col>
      <xdr:colOff>0</xdr:colOff>
      <xdr:row>41</xdr:row>
      <xdr:rowOff>288352</xdr:rowOff>
    </xdr:from>
    <xdr:ext cx="27305" cy="0"/>
    <xdr:sp macro="" textlink="">
      <xdr:nvSpPr>
        <xdr:cNvPr id="3" name="Shape 153">
          <a:extLst>
            <a:ext uri="{FF2B5EF4-FFF2-40B4-BE49-F238E27FC236}">
              <a16:creationId xmlns:a16="http://schemas.microsoft.com/office/drawing/2014/main" id="{B0F42DA3-D3A7-4530-826E-9A2080B56CF1}"/>
            </a:ext>
          </a:extLst>
        </xdr:cNvPr>
        <xdr:cNvSpPr/>
      </xdr:nvSpPr>
      <xdr:spPr>
        <a:xfrm>
          <a:off x="4438650" y="7717852"/>
          <a:ext cx="27305" cy="0"/>
        </a:xfrm>
        <a:custGeom>
          <a:avLst/>
          <a:gdLst/>
          <a:ahLst/>
          <a:cxnLst/>
          <a:rect l="0" t="0" r="0" b="0"/>
          <a:pathLst>
            <a:path w="27305">
              <a:moveTo>
                <a:pt x="0" y="0"/>
              </a:moveTo>
              <a:lnTo>
                <a:pt x="26924" y="0"/>
              </a:lnTo>
            </a:path>
          </a:pathLst>
        </a:custGeom>
        <a:ln w="3810">
          <a:solidFill>
            <a:srgbClr val="FF0000"/>
          </a:solidFill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7305" cy="0"/>
    <xdr:sp macro="" textlink="">
      <xdr:nvSpPr>
        <xdr:cNvPr id="2" name="Shape 225">
          <a:extLst>
            <a:ext uri="{FF2B5EF4-FFF2-40B4-BE49-F238E27FC236}">
              <a16:creationId xmlns:a16="http://schemas.microsoft.com/office/drawing/2014/main" id="{180E31A3-D630-4E02-9AAA-4180E550D93B}"/>
            </a:ext>
          </a:extLst>
        </xdr:cNvPr>
        <xdr:cNvSpPr/>
      </xdr:nvSpPr>
      <xdr:spPr>
        <a:xfrm>
          <a:off x="4438650" y="7794052"/>
          <a:ext cx="27305" cy="0"/>
        </a:xfrm>
        <a:custGeom>
          <a:avLst/>
          <a:gdLst/>
          <a:ahLst/>
          <a:cxnLst/>
          <a:rect l="0" t="0" r="0" b="0"/>
          <a:pathLst>
            <a:path w="27305">
              <a:moveTo>
                <a:pt x="0" y="0"/>
              </a:moveTo>
              <a:lnTo>
                <a:pt x="26924" y="0"/>
              </a:lnTo>
            </a:path>
          </a:pathLst>
        </a:custGeom>
        <a:ln w="3810">
          <a:solidFill>
            <a:srgbClr val="FF0000"/>
          </a:solidFill>
        </a:ln>
      </xdr:spPr>
    </xdr:sp>
    <xdr:clientData/>
  </xdr:oneCellAnchor>
  <xdr:oneCellAnchor>
    <xdr:from>
      <xdr:col>1</xdr:col>
      <xdr:colOff>0</xdr:colOff>
      <xdr:row>41</xdr:row>
      <xdr:rowOff>288352</xdr:rowOff>
    </xdr:from>
    <xdr:ext cx="27305" cy="0"/>
    <xdr:sp macro="" textlink="">
      <xdr:nvSpPr>
        <xdr:cNvPr id="3" name="Shape 225">
          <a:extLst>
            <a:ext uri="{FF2B5EF4-FFF2-40B4-BE49-F238E27FC236}">
              <a16:creationId xmlns:a16="http://schemas.microsoft.com/office/drawing/2014/main" id="{8DABB113-7F10-41B7-A031-88AA268B1CB3}"/>
            </a:ext>
          </a:extLst>
        </xdr:cNvPr>
        <xdr:cNvSpPr/>
      </xdr:nvSpPr>
      <xdr:spPr>
        <a:xfrm>
          <a:off x="4438650" y="7794052"/>
          <a:ext cx="27305" cy="0"/>
        </a:xfrm>
        <a:custGeom>
          <a:avLst/>
          <a:gdLst/>
          <a:ahLst/>
          <a:cxnLst/>
          <a:rect l="0" t="0" r="0" b="0"/>
          <a:pathLst>
            <a:path w="27305">
              <a:moveTo>
                <a:pt x="0" y="0"/>
              </a:moveTo>
              <a:lnTo>
                <a:pt x="26924" y="0"/>
              </a:lnTo>
            </a:path>
          </a:pathLst>
        </a:custGeom>
        <a:ln w="3810">
          <a:solidFill>
            <a:srgbClr val="FF0000"/>
          </a:solidFill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466725</xdr:colOff>
      <xdr:row>11</xdr:row>
      <xdr:rowOff>52387</xdr:rowOff>
    </xdr:from>
    <xdr:to>
      <xdr:col>19</xdr:col>
      <xdr:colOff>314325</xdr:colOff>
      <xdr:row>31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258DC7-A520-42FE-A3D9-FF7DBEDEAE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141</xdr:row>
      <xdr:rowOff>0</xdr:rowOff>
    </xdr:from>
    <xdr:to>
      <xdr:col>27</xdr:col>
      <xdr:colOff>822512</xdr:colOff>
      <xdr:row>141</xdr:row>
      <xdr:rowOff>9525</xdr:rowOff>
    </xdr:to>
    <xdr:pic>
      <xdr:nvPicPr>
        <xdr:cNvPr id="2" name="Straight Connector 1">
          <a:extLst>
            <a:ext uri="{FF2B5EF4-FFF2-40B4-BE49-F238E27FC236}">
              <a16:creationId xmlns:a16="http://schemas.microsoft.com/office/drawing/2014/main" id="{C643B534-BF24-45FE-A3A3-71022656A2A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04500"/>
          <a:ext cx="15195737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27</xdr:col>
      <xdr:colOff>822512</xdr:colOff>
      <xdr:row>141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70F00F-B39B-488A-9CAE-0358DC5BF3E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04500"/>
          <a:ext cx="15195737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cumente/CA%20pe%20cifra%20de%20afaceri.xlsx" TargetMode="External"/><Relationship Id="rId2" Type="http://schemas.openxmlformats.org/officeDocument/2006/relationships/externalLinkPath" Target="https://ccg01-my.sharepoint.com/personal/anca_calin_connections_tech/Documents/Desktop/Marketing/Bvb%202026/01.%20Rapoarte%202026/Auditate%202025/AUDITATE/Documente/CA%20pe%20cifra%20de%20afaceri.xlsx" TargetMode="External"/><Relationship Id="rId1" Type="http://schemas.openxmlformats.org/officeDocument/2006/relationships/externalLinkPath" Target="/personal/anca_calin_connections_tech/Documents/Desktop/Marketing/Bvb%202026/01.%20Rapoarte%202026/Auditate%202025/AUDITATE/Documente/CA%20pe%20cifra%20de%20afaceri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cumente/NOTE%20EXPLICATIVE%20BILANT/cf%202025.xlsx" TargetMode="External"/><Relationship Id="rId2" Type="http://schemas.openxmlformats.org/officeDocument/2006/relationships/externalLinkPath" Target="https://ccg01-my.sharepoint.com/personal/anca_calin_connections_tech/Documents/Desktop/Marketing/Bvb%202026/01.%20Rapoarte%202026/Auditate%202025/AUDITATE/Documente/NOTE%20EXPLICATIVE%20BILANT/cf%202025.xlsx" TargetMode="External"/><Relationship Id="rId1" Type="http://schemas.openxmlformats.org/officeDocument/2006/relationships/externalLinkPath" Target="/personal/anca_calin_connections_tech/Documents/Desktop/Marketing/Bvb%202026/01.%20Rapoarte%202026/Auditate%202025/AUDITATE/Documente/NOTE%20EXPLICATIVE%20BILANT/cf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0.225\Audit\2023\3-00396_CONNSA\TB_CC_dec%2023_dupa%20ajustari.xlsx" TargetMode="External"/><Relationship Id="rId1" Type="http://schemas.openxmlformats.org/officeDocument/2006/relationships/externalLinkPath" Target="file:///\\10.1.0.225\Audit\2023\3-00396_CONNSA\TB_CC_dec%2023_dupa%20ajusta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sheetDataSet>
      <sheetData sheetId="0">
        <row r="14">
          <cell r="B14" t="str">
            <v>Altii</v>
          </cell>
          <cell r="C14">
            <v>2.0759856699704E-2</v>
          </cell>
        </row>
        <row r="15">
          <cell r="B15" t="str">
            <v>Financial services</v>
          </cell>
          <cell r="C15">
            <v>9.2406246825640664E-2</v>
          </cell>
        </row>
        <row r="16">
          <cell r="B16" t="str">
            <v>FMCG</v>
          </cell>
          <cell r="C16">
            <v>0.13535675680345266</v>
          </cell>
        </row>
        <row r="17">
          <cell r="B17" t="str">
            <v>Human Resources</v>
          </cell>
          <cell r="C17">
            <v>1.047212933346877E-2</v>
          </cell>
        </row>
        <row r="18">
          <cell r="B18" t="str">
            <v>IT</v>
          </cell>
          <cell r="C18">
            <v>0.10582175657101076</v>
          </cell>
        </row>
        <row r="19">
          <cell r="B19" t="str">
            <v>Manufacturing</v>
          </cell>
          <cell r="C19">
            <v>5.5104393573234354E-3</v>
          </cell>
        </row>
        <row r="20">
          <cell r="B20" t="str">
            <v>Oil&amp;Gas</v>
          </cell>
          <cell r="C20">
            <v>5.1820174298630598E-3</v>
          </cell>
        </row>
        <row r="21">
          <cell r="B21" t="str">
            <v>Public</v>
          </cell>
          <cell r="C21">
            <v>0.58612451632612539</v>
          </cell>
        </row>
        <row r="22">
          <cell r="B22" t="str">
            <v>Retail</v>
          </cell>
          <cell r="C22">
            <v>3.8366280653411342E-2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F"/>
      <sheetName val="tb_dec 25"/>
      <sheetName val="dividended2025"/>
      <sheetName val="tb_dec 24_26.03"/>
      <sheetName val="dividende2024"/>
    </sheetNames>
    <sheetDataSet>
      <sheetData sheetId="0" refreshError="1"/>
      <sheetData sheetId="1">
        <row r="8">
          <cell r="D8">
            <v>-33864665.149999999</v>
          </cell>
        </row>
        <row r="122">
          <cell r="E122">
            <v>379477.73</v>
          </cell>
        </row>
        <row r="123">
          <cell r="D123">
            <v>471502.05</v>
          </cell>
        </row>
        <row r="125">
          <cell r="D125">
            <v>369840.03</v>
          </cell>
        </row>
        <row r="126">
          <cell r="D126">
            <v>2000000</v>
          </cell>
        </row>
        <row r="127">
          <cell r="D127">
            <v>380493.74</v>
          </cell>
        </row>
        <row r="128">
          <cell r="D128">
            <v>1668780</v>
          </cell>
        </row>
        <row r="132">
          <cell r="D132">
            <v>5450.3</v>
          </cell>
        </row>
        <row r="134">
          <cell r="D134">
            <v>-2355825</v>
          </cell>
        </row>
        <row r="136">
          <cell r="D136">
            <v>-235230.56</v>
          </cell>
        </row>
        <row r="137">
          <cell r="D137">
            <v>-39475.339999999997</v>
          </cell>
        </row>
        <row r="139">
          <cell r="D139">
            <v>-210686</v>
          </cell>
        </row>
        <row r="140">
          <cell r="D140">
            <v>-85276</v>
          </cell>
        </row>
      </sheetData>
      <sheetData sheetId="2">
        <row r="46">
          <cell r="E46">
            <v>4207697.1900000004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 refreshError="1">
        <row r="810">
          <cell r="E810">
            <v>1394159</v>
          </cell>
          <cell r="M810">
            <v>744159</v>
          </cell>
        </row>
        <row r="940">
          <cell r="K940">
            <v>253127.24</v>
          </cell>
        </row>
        <row r="949">
          <cell r="Q949">
            <v>140643.71</v>
          </cell>
        </row>
        <row r="950">
          <cell r="S950">
            <v>22866.41</v>
          </cell>
        </row>
        <row r="952">
          <cell r="Q952">
            <v>369314.1</v>
          </cell>
        </row>
        <row r="953">
          <cell r="Q953">
            <v>707486</v>
          </cell>
        </row>
        <row r="954">
          <cell r="J954">
            <v>357739.34</v>
          </cell>
          <cell r="Q954">
            <v>357739.34</v>
          </cell>
        </row>
        <row r="964">
          <cell r="Q964">
            <v>-1092.44</v>
          </cell>
        </row>
        <row r="968">
          <cell r="J968">
            <v>970413</v>
          </cell>
        </row>
        <row r="969">
          <cell r="Q969">
            <v>-60418.75</v>
          </cell>
        </row>
        <row r="970">
          <cell r="Q970">
            <v>-63366.83</v>
          </cell>
        </row>
        <row r="972">
          <cell r="Q972">
            <v>-228276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32A0B-00B3-4E0C-BAE3-4AC267102730}">
  <dimension ref="A1:E59"/>
  <sheetViews>
    <sheetView tabSelected="1" workbookViewId="0">
      <selection activeCell="I19" sqref="I19"/>
    </sheetView>
  </sheetViews>
  <sheetFormatPr defaultColWidth="9.109375" defaultRowHeight="14.4" x14ac:dyDescent="0.3"/>
  <cols>
    <col min="1" max="1" width="70.44140625" style="95" bestFit="1" customWidth="1"/>
    <col min="2" max="3" width="9.109375" style="95"/>
    <col min="4" max="5" width="12.6640625" style="95" customWidth="1"/>
    <col min="6" max="16384" width="9.109375" style="95"/>
  </cols>
  <sheetData>
    <row r="1" spans="1:5" ht="39.75" customHeight="1" x14ac:dyDescent="0.3">
      <c r="A1" s="153" t="s">
        <v>1252</v>
      </c>
      <c r="B1" s="154"/>
      <c r="C1" s="154"/>
      <c r="D1" s="154"/>
      <c r="E1" s="94" t="s">
        <v>1253</v>
      </c>
    </row>
    <row r="2" spans="1:5" ht="15.75" customHeight="1" x14ac:dyDescent="0.3">
      <c r="A2" s="155" t="s">
        <v>1254</v>
      </c>
      <c r="B2" s="155" t="s">
        <v>1255</v>
      </c>
      <c r="C2" s="157" t="s">
        <v>1256</v>
      </c>
      <c r="D2" s="159" t="s">
        <v>1257</v>
      </c>
      <c r="E2" s="160"/>
    </row>
    <row r="3" spans="1:5" ht="15.6" x14ac:dyDescent="0.3">
      <c r="A3" s="156"/>
      <c r="B3" s="156"/>
      <c r="C3" s="158"/>
      <c r="D3" s="96">
        <v>45658</v>
      </c>
      <c r="E3" s="97">
        <v>46022</v>
      </c>
    </row>
    <row r="4" spans="1:5" x14ac:dyDescent="0.3">
      <c r="A4" s="98" t="s">
        <v>1227</v>
      </c>
      <c r="B4" s="99"/>
      <c r="C4" s="98" t="s">
        <v>1228</v>
      </c>
      <c r="D4" s="100">
        <v>1</v>
      </c>
      <c r="E4" s="101">
        <v>2</v>
      </c>
    </row>
    <row r="5" spans="1:5" ht="12.75" customHeight="1" x14ac:dyDescent="0.3">
      <c r="A5" s="102" t="s">
        <v>1258</v>
      </c>
      <c r="B5" s="103"/>
      <c r="C5" s="103"/>
      <c r="D5" s="103"/>
      <c r="E5" s="104"/>
    </row>
    <row r="6" spans="1:5" ht="12.75" customHeight="1" x14ac:dyDescent="0.3">
      <c r="A6" s="105" t="s">
        <v>1259</v>
      </c>
      <c r="B6" s="106">
        <v>1</v>
      </c>
      <c r="C6" s="107">
        <v>1</v>
      </c>
      <c r="D6" s="108" t="s">
        <v>1260</v>
      </c>
      <c r="E6" s="109" t="s">
        <v>1261</v>
      </c>
    </row>
    <row r="7" spans="1:5" ht="12.75" customHeight="1" x14ac:dyDescent="0.3">
      <c r="A7" s="105" t="s">
        <v>1262</v>
      </c>
      <c r="B7" s="106">
        <v>2</v>
      </c>
      <c r="C7" s="107">
        <v>2</v>
      </c>
      <c r="D7" s="110">
        <v>431.024</v>
      </c>
      <c r="E7" s="111">
        <v>490.57299999999998</v>
      </c>
    </row>
    <row r="8" spans="1:5" ht="12.75" customHeight="1" x14ac:dyDescent="0.3">
      <c r="A8" s="112" t="s">
        <v>1263</v>
      </c>
      <c r="B8" s="106">
        <v>3</v>
      </c>
      <c r="C8" s="107">
        <v>3</v>
      </c>
      <c r="D8" s="110">
        <v>987.59500000000003</v>
      </c>
      <c r="E8" s="111">
        <v>979.05</v>
      </c>
    </row>
    <row r="9" spans="1:5" ht="12.75" customHeight="1" x14ac:dyDescent="0.3">
      <c r="A9" s="105" t="s">
        <v>1264</v>
      </c>
      <c r="B9" s="106">
        <v>4</v>
      </c>
      <c r="C9" s="113">
        <v>4</v>
      </c>
      <c r="D9" s="108" t="s">
        <v>1265</v>
      </c>
      <c r="E9" s="109" t="s">
        <v>1266</v>
      </c>
    </row>
    <row r="10" spans="1:5" ht="12.75" customHeight="1" x14ac:dyDescent="0.3">
      <c r="A10" s="102" t="s">
        <v>1267</v>
      </c>
      <c r="B10" s="99"/>
      <c r="C10" s="99"/>
      <c r="D10" s="114"/>
      <c r="E10" s="115"/>
    </row>
    <row r="11" spans="1:5" ht="12.75" customHeight="1" x14ac:dyDescent="0.3">
      <c r="A11" s="105" t="s">
        <v>1268</v>
      </c>
      <c r="B11" s="106">
        <v>5</v>
      </c>
      <c r="C11" s="107">
        <v>5</v>
      </c>
      <c r="D11" s="110">
        <v>142.08699999999999</v>
      </c>
      <c r="E11" s="111">
        <v>659.29700000000003</v>
      </c>
    </row>
    <row r="12" spans="1:5" ht="12.75" customHeight="1" x14ac:dyDescent="0.3">
      <c r="A12" s="105" t="s">
        <v>1269</v>
      </c>
      <c r="B12" s="106">
        <v>6</v>
      </c>
      <c r="C12" s="116" t="s">
        <v>1229</v>
      </c>
      <c r="D12" s="108" t="s">
        <v>1270</v>
      </c>
      <c r="E12" s="109" t="s">
        <v>1271</v>
      </c>
    </row>
    <row r="13" spans="1:5" ht="12.75" customHeight="1" x14ac:dyDescent="0.3">
      <c r="A13" s="112" t="s">
        <v>1272</v>
      </c>
      <c r="B13" s="106">
        <v>7</v>
      </c>
      <c r="C13" s="116" t="s">
        <v>1230</v>
      </c>
      <c r="D13" s="114"/>
      <c r="E13" s="115"/>
    </row>
    <row r="14" spans="1:5" ht="12.75" customHeight="1" x14ac:dyDescent="0.3">
      <c r="A14" s="112" t="s">
        <v>1273</v>
      </c>
      <c r="B14" s="106">
        <v>8</v>
      </c>
      <c r="C14" s="113">
        <v>6</v>
      </c>
      <c r="D14" s="108" t="s">
        <v>1270</v>
      </c>
      <c r="E14" s="109" t="s">
        <v>1271</v>
      </c>
    </row>
    <row r="15" spans="1:5" ht="12.75" customHeight="1" x14ac:dyDescent="0.3">
      <c r="A15" s="105" t="s">
        <v>1274</v>
      </c>
      <c r="B15" s="106">
        <v>9</v>
      </c>
      <c r="C15" s="107">
        <v>7</v>
      </c>
      <c r="D15" s="114"/>
      <c r="E15" s="115"/>
    </row>
    <row r="16" spans="1:5" ht="12.75" customHeight="1" x14ac:dyDescent="0.3">
      <c r="A16" s="112" t="s">
        <v>1275</v>
      </c>
      <c r="B16" s="117">
        <v>10</v>
      </c>
      <c r="C16" s="107">
        <v>8</v>
      </c>
      <c r="D16" s="108" t="s">
        <v>1276</v>
      </c>
      <c r="E16" s="109" t="s">
        <v>1277</v>
      </c>
    </row>
    <row r="17" spans="1:5" ht="12.75" customHeight="1" x14ac:dyDescent="0.3">
      <c r="A17" s="105" t="s">
        <v>1278</v>
      </c>
      <c r="B17" s="117">
        <v>11</v>
      </c>
      <c r="C17" s="113">
        <v>9</v>
      </c>
      <c r="D17" s="108" t="s">
        <v>1279</v>
      </c>
      <c r="E17" s="109" t="s">
        <v>1280</v>
      </c>
    </row>
    <row r="18" spans="1:5" ht="12.75" customHeight="1" x14ac:dyDescent="0.3">
      <c r="A18" s="102" t="s">
        <v>1281</v>
      </c>
      <c r="B18" s="117">
        <v>12</v>
      </c>
      <c r="C18" s="118">
        <v>10</v>
      </c>
      <c r="D18" s="108" t="s">
        <v>1282</v>
      </c>
      <c r="E18" s="109" t="s">
        <v>1283</v>
      </c>
    </row>
    <row r="19" spans="1:5" ht="12.75" customHeight="1" x14ac:dyDescent="0.3">
      <c r="A19" s="112" t="s">
        <v>1284</v>
      </c>
      <c r="B19" s="117">
        <v>13</v>
      </c>
      <c r="C19" s="119">
        <v>11</v>
      </c>
      <c r="D19" s="110">
        <v>989.64300000000003</v>
      </c>
      <c r="E19" s="109" t="s">
        <v>1283</v>
      </c>
    </row>
    <row r="20" spans="1:5" ht="12.75" customHeight="1" x14ac:dyDescent="0.3">
      <c r="A20" s="112" t="s">
        <v>1285</v>
      </c>
      <c r="B20" s="117">
        <v>14</v>
      </c>
      <c r="C20" s="119">
        <v>12</v>
      </c>
      <c r="D20" s="110">
        <v>467.887</v>
      </c>
      <c r="E20" s="115"/>
    </row>
    <row r="21" spans="1:5" ht="12.75" customHeight="1" x14ac:dyDescent="0.3">
      <c r="A21" s="105" t="s">
        <v>1286</v>
      </c>
      <c r="B21" s="117">
        <v>15</v>
      </c>
      <c r="C21" s="119">
        <v>13</v>
      </c>
      <c r="D21" s="108" t="s">
        <v>1287</v>
      </c>
      <c r="E21" s="109" t="s">
        <v>1288</v>
      </c>
    </row>
    <row r="22" spans="1:5" ht="12.75" customHeight="1" x14ac:dyDescent="0.3">
      <c r="A22" s="102" t="s">
        <v>1289</v>
      </c>
      <c r="B22" s="117">
        <v>16</v>
      </c>
      <c r="C22" s="118">
        <v>14</v>
      </c>
      <c r="D22" s="108" t="s">
        <v>1290</v>
      </c>
      <c r="E22" s="109" t="s">
        <v>1291</v>
      </c>
    </row>
    <row r="23" spans="1:5" ht="12.75" customHeight="1" x14ac:dyDescent="0.3">
      <c r="A23" s="102" t="s">
        <v>1292</v>
      </c>
      <c r="B23" s="117">
        <v>17</v>
      </c>
      <c r="C23" s="118">
        <v>15</v>
      </c>
      <c r="D23" s="108" t="s">
        <v>1293</v>
      </c>
      <c r="E23" s="109" t="s">
        <v>1294</v>
      </c>
    </row>
    <row r="24" spans="1:5" ht="12.75" customHeight="1" x14ac:dyDescent="0.3">
      <c r="A24" s="105" t="s">
        <v>1295</v>
      </c>
      <c r="B24" s="117">
        <v>18</v>
      </c>
      <c r="C24" s="119">
        <v>16</v>
      </c>
      <c r="D24" s="108" t="s">
        <v>1296</v>
      </c>
      <c r="E24" s="115"/>
    </row>
    <row r="25" spans="1:5" ht="12.75" customHeight="1" x14ac:dyDescent="0.3">
      <c r="A25" s="102" t="s">
        <v>1297</v>
      </c>
      <c r="B25" s="117">
        <v>19</v>
      </c>
      <c r="C25" s="119">
        <v>17</v>
      </c>
      <c r="D25" s="110">
        <v>546.125</v>
      </c>
      <c r="E25" s="111">
        <v>335.43900000000002</v>
      </c>
    </row>
    <row r="26" spans="1:5" ht="12.75" customHeight="1" x14ac:dyDescent="0.3">
      <c r="A26" s="102" t="s">
        <v>1298</v>
      </c>
      <c r="B26" s="117">
        <v>20</v>
      </c>
      <c r="C26" s="118">
        <v>18</v>
      </c>
      <c r="D26" s="108" t="s">
        <v>1299</v>
      </c>
      <c r="E26" s="109" t="s">
        <v>1300</v>
      </c>
    </row>
    <row r="27" spans="1:5" ht="12.75" customHeight="1" x14ac:dyDescent="0.3">
      <c r="A27" s="105" t="s">
        <v>1301</v>
      </c>
      <c r="B27" s="117">
        <v>21</v>
      </c>
      <c r="C27" s="118">
        <v>19</v>
      </c>
      <c r="D27" s="110">
        <v>-3.1859999999999999</v>
      </c>
      <c r="E27" s="111">
        <v>2.2639999999999998</v>
      </c>
    </row>
    <row r="28" spans="1:5" ht="12.75" customHeight="1" x14ac:dyDescent="0.3">
      <c r="A28" s="112" t="s">
        <v>1302</v>
      </c>
      <c r="B28" s="117">
        <v>22</v>
      </c>
      <c r="C28" s="119">
        <v>20</v>
      </c>
      <c r="D28" s="110">
        <v>-3.1859999999999999</v>
      </c>
      <c r="E28" s="111">
        <v>2.2639999999999998</v>
      </c>
    </row>
    <row r="29" spans="1:5" ht="12.75" customHeight="1" x14ac:dyDescent="0.3">
      <c r="A29" s="112" t="s">
        <v>1303</v>
      </c>
      <c r="B29" s="117">
        <v>23</v>
      </c>
      <c r="C29" s="119">
        <v>21</v>
      </c>
      <c r="D29" s="114"/>
      <c r="E29" s="115"/>
    </row>
    <row r="30" spans="1:5" ht="12.75" customHeight="1" x14ac:dyDescent="0.3">
      <c r="A30" s="105" t="s">
        <v>1304</v>
      </c>
      <c r="B30" s="117">
        <v>24</v>
      </c>
      <c r="C30" s="118">
        <v>22</v>
      </c>
      <c r="D30" s="108" t="s">
        <v>1305</v>
      </c>
      <c r="E30" s="109" t="s">
        <v>1306</v>
      </c>
    </row>
    <row r="31" spans="1:5" ht="12.75" customHeight="1" x14ac:dyDescent="0.3">
      <c r="A31" s="112" t="s">
        <v>1307</v>
      </c>
      <c r="B31" s="117">
        <v>25</v>
      </c>
      <c r="C31" s="119">
        <v>23</v>
      </c>
      <c r="D31" s="108" t="s">
        <v>1308</v>
      </c>
      <c r="E31" s="109" t="s">
        <v>1306</v>
      </c>
    </row>
    <row r="32" spans="1:5" ht="12.75" customHeight="1" x14ac:dyDescent="0.3">
      <c r="A32" s="112" t="s">
        <v>1309</v>
      </c>
      <c r="B32" s="117">
        <v>26</v>
      </c>
      <c r="C32" s="119">
        <v>24</v>
      </c>
      <c r="D32" s="110">
        <v>285.53100000000001</v>
      </c>
      <c r="E32" s="115"/>
    </row>
    <row r="33" spans="1:5" ht="12.75" customHeight="1" x14ac:dyDescent="0.3">
      <c r="A33" s="105" t="s">
        <v>1310</v>
      </c>
      <c r="B33" s="117">
        <v>27</v>
      </c>
      <c r="C33" s="118">
        <v>25</v>
      </c>
      <c r="D33" s="114"/>
      <c r="E33" s="115"/>
    </row>
    <row r="34" spans="1:5" ht="12.75" customHeight="1" x14ac:dyDescent="0.3">
      <c r="A34" s="112" t="s">
        <v>1311</v>
      </c>
      <c r="B34" s="117">
        <v>28</v>
      </c>
      <c r="C34" s="119">
        <v>26</v>
      </c>
      <c r="D34" s="114"/>
      <c r="E34" s="115"/>
    </row>
    <row r="35" spans="1:5" ht="12.75" customHeight="1" x14ac:dyDescent="0.3">
      <c r="A35" s="112" t="s">
        <v>1312</v>
      </c>
      <c r="B35" s="117">
        <v>29</v>
      </c>
      <c r="C35" s="119">
        <v>27</v>
      </c>
      <c r="D35" s="114"/>
      <c r="E35" s="115"/>
    </row>
    <row r="36" spans="1:5" ht="12.75" customHeight="1" x14ac:dyDescent="0.3">
      <c r="A36" s="112" t="s">
        <v>1313</v>
      </c>
      <c r="B36" s="117">
        <v>30</v>
      </c>
      <c r="C36" s="119">
        <v>28</v>
      </c>
      <c r="D36" s="114"/>
      <c r="E36" s="115"/>
    </row>
    <row r="37" spans="1:5" ht="12.75" customHeight="1" x14ac:dyDescent="0.3">
      <c r="A37" s="102" t="s">
        <v>1314</v>
      </c>
      <c r="B37" s="99"/>
      <c r="C37" s="99"/>
      <c r="D37" s="114"/>
      <c r="E37" s="115"/>
    </row>
    <row r="38" spans="1:5" ht="12.75" customHeight="1" x14ac:dyDescent="0.3">
      <c r="A38" s="105" t="s">
        <v>1315</v>
      </c>
      <c r="B38" s="117">
        <v>31</v>
      </c>
      <c r="C38" s="118">
        <v>29</v>
      </c>
      <c r="D38" s="108" t="s">
        <v>1316</v>
      </c>
      <c r="E38" s="109" t="s">
        <v>1317</v>
      </c>
    </row>
    <row r="39" spans="1:5" ht="12.75" customHeight="1" x14ac:dyDescent="0.3">
      <c r="A39" s="112" t="s">
        <v>1318</v>
      </c>
      <c r="B39" s="117">
        <v>32</v>
      </c>
      <c r="C39" s="119">
        <v>30</v>
      </c>
      <c r="D39" s="108" t="s">
        <v>1316</v>
      </c>
      <c r="E39" s="109" t="s">
        <v>1317</v>
      </c>
    </row>
    <row r="40" spans="1:5" ht="12.75" customHeight="1" x14ac:dyDescent="0.3">
      <c r="A40" s="112" t="s">
        <v>1319</v>
      </c>
      <c r="B40" s="117">
        <v>33</v>
      </c>
      <c r="C40" s="119">
        <v>31</v>
      </c>
      <c r="D40" s="114"/>
      <c r="E40" s="115"/>
    </row>
    <row r="41" spans="1:5" ht="12.75" customHeight="1" x14ac:dyDescent="0.3">
      <c r="A41" s="112" t="s">
        <v>1320</v>
      </c>
      <c r="B41" s="117">
        <v>34</v>
      </c>
      <c r="C41" s="119">
        <v>32</v>
      </c>
      <c r="D41" s="114"/>
      <c r="E41" s="115"/>
    </row>
    <row r="42" spans="1:5" ht="12.75" customHeight="1" x14ac:dyDescent="0.3">
      <c r="A42" s="112" t="s">
        <v>1321</v>
      </c>
      <c r="B42" s="117">
        <v>35</v>
      </c>
      <c r="C42" s="119">
        <v>33</v>
      </c>
      <c r="D42" s="114"/>
      <c r="E42" s="115"/>
    </row>
    <row r="43" spans="1:5" ht="12.75" customHeight="1" x14ac:dyDescent="0.3">
      <c r="A43" s="105" t="s">
        <v>1322</v>
      </c>
      <c r="B43" s="117">
        <v>36</v>
      </c>
      <c r="C43" s="119">
        <v>34</v>
      </c>
      <c r="D43" s="114"/>
      <c r="E43" s="115"/>
    </row>
    <row r="44" spans="1:5" ht="12.75" customHeight="1" x14ac:dyDescent="0.3">
      <c r="A44" s="105" t="s">
        <v>1323</v>
      </c>
      <c r="B44" s="117">
        <v>37</v>
      </c>
      <c r="C44" s="119">
        <v>35</v>
      </c>
      <c r="D44" s="108" t="s">
        <v>1324</v>
      </c>
      <c r="E44" s="109" t="s">
        <v>1324</v>
      </c>
    </row>
    <row r="45" spans="1:5" ht="12.75" customHeight="1" x14ac:dyDescent="0.3">
      <c r="A45" s="105" t="s">
        <v>1325</v>
      </c>
      <c r="B45" s="117">
        <v>38</v>
      </c>
      <c r="C45" s="119">
        <v>36</v>
      </c>
      <c r="D45" s="114"/>
      <c r="E45" s="115"/>
    </row>
    <row r="46" spans="1:5" ht="12.75" customHeight="1" x14ac:dyDescent="0.3">
      <c r="A46" s="105" t="s">
        <v>1326</v>
      </c>
      <c r="B46" s="117">
        <v>39</v>
      </c>
      <c r="C46" s="119">
        <v>37</v>
      </c>
      <c r="D46" s="110">
        <v>685.77800000000002</v>
      </c>
      <c r="E46" s="111">
        <v>708.44799999999998</v>
      </c>
    </row>
    <row r="47" spans="1:5" ht="12.75" customHeight="1" x14ac:dyDescent="0.3">
      <c r="A47" s="112" t="s">
        <v>1327</v>
      </c>
      <c r="B47" s="117">
        <v>40</v>
      </c>
      <c r="C47" s="119">
        <v>38</v>
      </c>
      <c r="D47" s="110">
        <v>52.652000000000001</v>
      </c>
      <c r="E47" s="111">
        <v>52.652000000000001</v>
      </c>
    </row>
    <row r="48" spans="1:5" ht="12.75" customHeight="1" x14ac:dyDescent="0.3">
      <c r="A48" s="112" t="s">
        <v>1328</v>
      </c>
      <c r="B48" s="117">
        <v>41</v>
      </c>
      <c r="C48" s="119">
        <v>39</v>
      </c>
      <c r="D48" s="114"/>
      <c r="E48" s="115"/>
    </row>
    <row r="49" spans="1:5" ht="12.75" customHeight="1" x14ac:dyDescent="0.3">
      <c r="A49" s="112" t="s">
        <v>1329</v>
      </c>
      <c r="B49" s="117">
        <v>42</v>
      </c>
      <c r="C49" s="119">
        <v>40</v>
      </c>
      <c r="D49" s="110">
        <v>325.00099999999998</v>
      </c>
      <c r="E49" s="111">
        <v>325.00099999999998</v>
      </c>
    </row>
    <row r="50" spans="1:5" ht="12.75" customHeight="1" x14ac:dyDescent="0.3">
      <c r="A50" s="105" t="s">
        <v>1330</v>
      </c>
      <c r="B50" s="117">
        <v>43</v>
      </c>
      <c r="C50" s="120">
        <v>41</v>
      </c>
      <c r="D50" s="108" t="s">
        <v>1331</v>
      </c>
      <c r="E50" s="109" t="s">
        <v>1332</v>
      </c>
    </row>
    <row r="51" spans="1:5" ht="12.75" customHeight="1" x14ac:dyDescent="0.3">
      <c r="A51" s="105" t="s">
        <v>1333</v>
      </c>
      <c r="B51" s="117">
        <v>44</v>
      </c>
      <c r="C51" s="120">
        <v>42</v>
      </c>
      <c r="D51" s="121">
        <v>0</v>
      </c>
      <c r="E51" s="122">
        <v>0</v>
      </c>
    </row>
    <row r="52" spans="1:5" ht="12.75" customHeight="1" x14ac:dyDescent="0.3">
      <c r="A52" s="102" t="s">
        <v>1334</v>
      </c>
      <c r="B52" s="99"/>
      <c r="C52" s="99"/>
      <c r="D52" s="114"/>
      <c r="E52" s="115"/>
    </row>
    <row r="53" spans="1:5" ht="12.75" customHeight="1" x14ac:dyDescent="0.3">
      <c r="A53" s="105" t="s">
        <v>1335</v>
      </c>
      <c r="B53" s="117">
        <v>45</v>
      </c>
      <c r="C53" s="120">
        <v>43</v>
      </c>
      <c r="D53" s="108" t="s">
        <v>1336</v>
      </c>
      <c r="E53" s="109" t="s">
        <v>1337</v>
      </c>
    </row>
    <row r="54" spans="1:5" ht="12.75" customHeight="1" x14ac:dyDescent="0.3">
      <c r="A54" s="105" t="s">
        <v>1338</v>
      </c>
      <c r="B54" s="117">
        <v>46</v>
      </c>
      <c r="C54" s="120">
        <v>44</v>
      </c>
      <c r="D54" s="121">
        <v>0</v>
      </c>
      <c r="E54" s="122">
        <v>0</v>
      </c>
    </row>
    <row r="55" spans="1:5" ht="12.75" customHeight="1" x14ac:dyDescent="0.3">
      <c r="A55" s="112" t="s">
        <v>1339</v>
      </c>
      <c r="B55" s="117">
        <v>47</v>
      </c>
      <c r="C55" s="119">
        <v>45</v>
      </c>
      <c r="D55" s="114"/>
      <c r="E55" s="115"/>
    </row>
    <row r="56" spans="1:5" ht="12.75" customHeight="1" x14ac:dyDescent="0.3">
      <c r="A56" s="105" t="s">
        <v>1340</v>
      </c>
      <c r="B56" s="117">
        <v>48</v>
      </c>
      <c r="C56" s="118">
        <v>46</v>
      </c>
      <c r="D56" s="108" t="s">
        <v>1341</v>
      </c>
      <c r="E56" s="109" t="s">
        <v>1342</v>
      </c>
    </row>
    <row r="57" spans="1:5" ht="12.75" customHeight="1" x14ac:dyDescent="0.3">
      <c r="A57" s="112" t="s">
        <v>1343</v>
      </c>
      <c r="B57" s="117">
        <v>49</v>
      </c>
      <c r="C57" s="119">
        <v>47</v>
      </c>
      <c r="D57" s="114"/>
      <c r="E57" s="115"/>
    </row>
    <row r="58" spans="1:5" ht="12.75" customHeight="1" x14ac:dyDescent="0.3">
      <c r="A58" s="105" t="s">
        <v>1344</v>
      </c>
      <c r="B58" s="117">
        <v>50</v>
      </c>
      <c r="C58" s="119">
        <v>48</v>
      </c>
      <c r="D58" s="114"/>
      <c r="E58" s="115"/>
    </row>
    <row r="59" spans="1:5" ht="12.75" customHeight="1" x14ac:dyDescent="0.3">
      <c r="A59" s="102" t="s">
        <v>1345</v>
      </c>
      <c r="B59" s="117">
        <v>51</v>
      </c>
      <c r="C59" s="118">
        <v>49</v>
      </c>
      <c r="D59" s="108" t="s">
        <v>1341</v>
      </c>
      <c r="E59" s="109" t="s">
        <v>1342</v>
      </c>
    </row>
  </sheetData>
  <mergeCells count="5">
    <mergeCell ref="A1:D1"/>
    <mergeCell ref="A2:A3"/>
    <mergeCell ref="B2:B3"/>
    <mergeCell ref="C2:C3"/>
    <mergeCell ref="D2:E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6538E-D4E7-4C57-9232-02478E755AF1}">
  <dimension ref="A1:I23"/>
  <sheetViews>
    <sheetView workbookViewId="0">
      <selection sqref="A1:XFD1048576"/>
    </sheetView>
  </sheetViews>
  <sheetFormatPr defaultRowHeight="14.4" x14ac:dyDescent="0.3"/>
  <cols>
    <col min="1" max="1" width="10.44140625" bestFit="1" customWidth="1"/>
    <col min="2" max="2" width="72.109375" bestFit="1" customWidth="1"/>
    <col min="3" max="3" width="22.44140625" customWidth="1"/>
    <col min="4" max="4" width="24" customWidth="1"/>
    <col min="5" max="5" width="31.33203125" customWidth="1"/>
    <col min="6" max="6" width="22.33203125" customWidth="1"/>
  </cols>
  <sheetData>
    <row r="1" spans="1:9" s="88" customFormat="1" ht="13.2" x14ac:dyDescent="0.25">
      <c r="A1" s="88" t="s">
        <v>326</v>
      </c>
      <c r="B1" s="88" t="s">
        <v>327</v>
      </c>
      <c r="C1" s="88" t="s">
        <v>328</v>
      </c>
      <c r="D1" s="88" t="s">
        <v>329</v>
      </c>
      <c r="E1" s="89" t="s">
        <v>330</v>
      </c>
      <c r="F1" s="88" t="s">
        <v>331</v>
      </c>
      <c r="G1" s="88" t="s">
        <v>332</v>
      </c>
      <c r="H1" s="88" t="s">
        <v>333</v>
      </c>
      <c r="I1" s="88" t="s">
        <v>1193</v>
      </c>
    </row>
    <row r="2" spans="1:9" s="91" customFormat="1" ht="13.2" x14ac:dyDescent="0.25">
      <c r="A2" s="90">
        <v>45313</v>
      </c>
      <c r="B2" s="91" t="s">
        <v>1194</v>
      </c>
      <c r="C2" s="91" t="s">
        <v>335</v>
      </c>
      <c r="D2" s="91" t="s">
        <v>1195</v>
      </c>
      <c r="E2" s="92">
        <v>6000</v>
      </c>
      <c r="F2" s="91" t="s">
        <v>337</v>
      </c>
      <c r="G2" s="91" t="s">
        <v>1196</v>
      </c>
      <c r="H2" s="91" t="s">
        <v>343</v>
      </c>
      <c r="I2" s="91" t="s">
        <v>337</v>
      </c>
    </row>
    <row r="3" spans="1:9" s="91" customFormat="1" ht="13.2" x14ac:dyDescent="0.25">
      <c r="A3" s="90">
        <v>45317</v>
      </c>
      <c r="B3" s="91" t="s">
        <v>1197</v>
      </c>
      <c r="C3" s="91" t="s">
        <v>335</v>
      </c>
      <c r="D3" s="91" t="s">
        <v>1195</v>
      </c>
      <c r="E3" s="92">
        <v>14000</v>
      </c>
      <c r="F3" s="91" t="s">
        <v>337</v>
      </c>
      <c r="G3" s="91" t="s">
        <v>1196</v>
      </c>
      <c r="H3" s="91" t="s">
        <v>343</v>
      </c>
      <c r="I3" s="91" t="s">
        <v>337</v>
      </c>
    </row>
    <row r="4" spans="1:9" s="91" customFormat="1" ht="13.2" x14ac:dyDescent="0.25">
      <c r="A4" s="90">
        <v>45324</v>
      </c>
      <c r="B4" s="91" t="s">
        <v>1198</v>
      </c>
      <c r="C4" s="91" t="s">
        <v>335</v>
      </c>
      <c r="D4" s="91" t="s">
        <v>1199</v>
      </c>
      <c r="E4" s="92">
        <v>100000</v>
      </c>
      <c r="F4" s="91" t="s">
        <v>337</v>
      </c>
      <c r="G4" s="91" t="s">
        <v>1200</v>
      </c>
      <c r="H4" s="91" t="s">
        <v>343</v>
      </c>
      <c r="I4" s="91" t="s">
        <v>337</v>
      </c>
    </row>
    <row r="5" spans="1:9" s="91" customFormat="1" ht="13.2" x14ac:dyDescent="0.25">
      <c r="A5" s="90">
        <v>45338</v>
      </c>
      <c r="B5" s="91" t="s">
        <v>1201</v>
      </c>
      <c r="C5" s="91" t="s">
        <v>335</v>
      </c>
      <c r="D5" s="91" t="s">
        <v>1199</v>
      </c>
      <c r="E5" s="92">
        <v>600000</v>
      </c>
      <c r="F5" s="91" t="s">
        <v>337</v>
      </c>
      <c r="G5" s="91" t="s">
        <v>1202</v>
      </c>
      <c r="H5" s="91" t="s">
        <v>343</v>
      </c>
      <c r="I5" s="91" t="s">
        <v>337</v>
      </c>
    </row>
    <row r="6" spans="1:9" s="91" customFormat="1" ht="13.2" x14ac:dyDescent="0.25">
      <c r="A6" s="90">
        <v>45380</v>
      </c>
      <c r="B6" s="91" t="s">
        <v>1203</v>
      </c>
      <c r="C6" s="91" t="s">
        <v>335</v>
      </c>
      <c r="D6" s="91" t="s">
        <v>1195</v>
      </c>
      <c r="E6" s="92">
        <v>24159</v>
      </c>
      <c r="F6" s="91" t="s">
        <v>337</v>
      </c>
      <c r="G6" s="91" t="s">
        <v>1196</v>
      </c>
      <c r="H6" s="91" t="s">
        <v>343</v>
      </c>
      <c r="I6" s="91" t="s">
        <v>337</v>
      </c>
    </row>
    <row r="7" spans="1:9" s="91" customFormat="1" ht="13.2" x14ac:dyDescent="0.25">
      <c r="A7" s="90">
        <v>45433</v>
      </c>
      <c r="B7" s="91" t="s">
        <v>1204</v>
      </c>
      <c r="C7" s="91" t="s">
        <v>345</v>
      </c>
      <c r="D7" s="91" t="s">
        <v>341</v>
      </c>
      <c r="E7" s="92">
        <v>756242.91</v>
      </c>
      <c r="F7" s="91" t="s">
        <v>337</v>
      </c>
      <c r="G7" s="91" t="s">
        <v>1205</v>
      </c>
      <c r="H7" s="91" t="s">
        <v>343</v>
      </c>
      <c r="I7" s="91" t="s">
        <v>337</v>
      </c>
    </row>
    <row r="8" spans="1:9" s="91" customFormat="1" ht="13.2" x14ac:dyDescent="0.25">
      <c r="A8" s="90">
        <v>45469</v>
      </c>
      <c r="B8" s="91" t="s">
        <v>1206</v>
      </c>
      <c r="C8" s="91" t="s">
        <v>348</v>
      </c>
      <c r="D8" s="91" t="s">
        <v>1199</v>
      </c>
      <c r="E8" s="92">
        <v>65760</v>
      </c>
      <c r="F8" s="91" t="s">
        <v>337</v>
      </c>
      <c r="G8" s="91" t="s">
        <v>1207</v>
      </c>
      <c r="H8" s="91" t="s">
        <v>343</v>
      </c>
      <c r="I8" s="91" t="s">
        <v>337</v>
      </c>
    </row>
    <row r="9" spans="1:9" s="91" customFormat="1" ht="13.2" x14ac:dyDescent="0.25">
      <c r="A9" s="90">
        <v>45469</v>
      </c>
      <c r="B9" s="91" t="s">
        <v>1208</v>
      </c>
      <c r="C9" s="91" t="s">
        <v>335</v>
      </c>
      <c r="D9" s="91" t="s">
        <v>341</v>
      </c>
      <c r="E9" s="92">
        <v>410000</v>
      </c>
      <c r="F9" s="91" t="s">
        <v>337</v>
      </c>
      <c r="G9" s="91" t="s">
        <v>1209</v>
      </c>
      <c r="H9" s="91" t="s">
        <v>343</v>
      </c>
      <c r="I9" s="91" t="s">
        <v>337</v>
      </c>
    </row>
    <row r="10" spans="1:9" s="91" customFormat="1" ht="13.2" x14ac:dyDescent="0.25">
      <c r="A10" s="90">
        <v>45485</v>
      </c>
      <c r="B10" s="91" t="s">
        <v>354</v>
      </c>
      <c r="C10" s="91" t="s">
        <v>335</v>
      </c>
      <c r="D10" s="91" t="s">
        <v>341</v>
      </c>
      <c r="E10" s="92">
        <v>250000</v>
      </c>
      <c r="F10" s="91" t="s">
        <v>337</v>
      </c>
      <c r="G10" s="91" t="s">
        <v>1210</v>
      </c>
      <c r="H10" s="91" t="s">
        <v>343</v>
      </c>
      <c r="I10" s="91" t="s">
        <v>337</v>
      </c>
    </row>
    <row r="11" spans="1:9" s="91" customFormat="1" ht="13.2" x14ac:dyDescent="0.25">
      <c r="A11" s="90">
        <v>45497</v>
      </c>
      <c r="B11" s="91" t="s">
        <v>360</v>
      </c>
      <c r="C11" s="91" t="s">
        <v>348</v>
      </c>
      <c r="D11" s="91" t="s">
        <v>1199</v>
      </c>
      <c r="E11" s="92">
        <v>35652</v>
      </c>
      <c r="F11" s="91" t="s">
        <v>337</v>
      </c>
      <c r="G11" s="91" t="s">
        <v>1211</v>
      </c>
      <c r="H11" s="91" t="s">
        <v>343</v>
      </c>
      <c r="I11" s="91" t="s">
        <v>337</v>
      </c>
    </row>
    <row r="12" spans="1:9" s="91" customFormat="1" ht="13.2" x14ac:dyDescent="0.25">
      <c r="A12" s="90">
        <v>45498</v>
      </c>
      <c r="B12" s="91" t="s">
        <v>354</v>
      </c>
      <c r="C12" s="91" t="s">
        <v>335</v>
      </c>
      <c r="D12" s="91" t="s">
        <v>341</v>
      </c>
      <c r="E12" s="92">
        <v>290000</v>
      </c>
      <c r="F12" s="91" t="s">
        <v>337</v>
      </c>
      <c r="G12" s="91" t="s">
        <v>1212</v>
      </c>
      <c r="H12" s="91" t="s">
        <v>343</v>
      </c>
      <c r="I12" s="91" t="s">
        <v>337</v>
      </c>
    </row>
    <row r="13" spans="1:9" s="91" customFormat="1" ht="13.2" x14ac:dyDescent="0.25">
      <c r="A13" s="90">
        <v>45518</v>
      </c>
      <c r="B13" s="91" t="s">
        <v>1213</v>
      </c>
      <c r="C13" s="91" t="s">
        <v>335</v>
      </c>
      <c r="D13" s="91" t="s">
        <v>341</v>
      </c>
      <c r="E13" s="92">
        <v>40000</v>
      </c>
      <c r="F13" s="91" t="s">
        <v>337</v>
      </c>
      <c r="G13" s="91" t="s">
        <v>1214</v>
      </c>
      <c r="H13" s="91" t="s">
        <v>343</v>
      </c>
      <c r="I13" s="91" t="s">
        <v>337</v>
      </c>
    </row>
    <row r="14" spans="1:9" s="91" customFormat="1" ht="13.2" x14ac:dyDescent="0.25">
      <c r="A14" s="90">
        <v>45530</v>
      </c>
      <c r="B14" s="91" t="s">
        <v>360</v>
      </c>
      <c r="C14" s="91" t="s">
        <v>348</v>
      </c>
      <c r="D14" s="91" t="s">
        <v>1199</v>
      </c>
      <c r="E14" s="92">
        <v>46957</v>
      </c>
      <c r="F14" s="91" t="s">
        <v>337</v>
      </c>
      <c r="G14" s="91" t="s">
        <v>1215</v>
      </c>
      <c r="H14" s="91" t="s">
        <v>343</v>
      </c>
      <c r="I14" s="91" t="s">
        <v>337</v>
      </c>
    </row>
    <row r="15" spans="1:9" s="91" customFormat="1" ht="13.2" x14ac:dyDescent="0.25">
      <c r="A15" s="90">
        <v>45554</v>
      </c>
      <c r="B15" s="91" t="s">
        <v>1213</v>
      </c>
      <c r="C15" s="91" t="s">
        <v>335</v>
      </c>
      <c r="D15" s="91" t="s">
        <v>341</v>
      </c>
      <c r="E15" s="92">
        <v>270000</v>
      </c>
      <c r="F15" s="91" t="s">
        <v>337</v>
      </c>
      <c r="G15" s="91" t="s">
        <v>1216</v>
      </c>
      <c r="H15" s="91" t="s">
        <v>343</v>
      </c>
      <c r="I15" s="91" t="s">
        <v>337</v>
      </c>
    </row>
    <row r="16" spans="1:9" s="91" customFormat="1" ht="13.2" x14ac:dyDescent="0.25">
      <c r="A16" s="90">
        <v>45560</v>
      </c>
      <c r="B16" s="91" t="s">
        <v>1217</v>
      </c>
      <c r="C16" s="91" t="s">
        <v>348</v>
      </c>
      <c r="D16" s="91" t="s">
        <v>1199</v>
      </c>
      <c r="E16" s="92">
        <v>3478</v>
      </c>
      <c r="F16" s="91" t="s">
        <v>337</v>
      </c>
      <c r="G16" s="91" t="s">
        <v>1218</v>
      </c>
      <c r="H16" s="91" t="s">
        <v>343</v>
      </c>
      <c r="I16" s="91" t="s">
        <v>337</v>
      </c>
    </row>
    <row r="17" spans="1:9" s="91" customFormat="1" ht="13.2" x14ac:dyDescent="0.25">
      <c r="A17" s="90">
        <v>45586</v>
      </c>
      <c r="B17" s="91" t="s">
        <v>354</v>
      </c>
      <c r="C17" s="91" t="s">
        <v>335</v>
      </c>
      <c r="D17" s="91" t="s">
        <v>341</v>
      </c>
      <c r="E17" s="92">
        <v>290000</v>
      </c>
      <c r="F17" s="91" t="s">
        <v>337</v>
      </c>
      <c r="G17" s="91" t="s">
        <v>1219</v>
      </c>
      <c r="H17" s="91" t="s">
        <v>343</v>
      </c>
      <c r="I17" s="91" t="s">
        <v>337</v>
      </c>
    </row>
    <row r="18" spans="1:9" s="91" customFormat="1" ht="13.2" x14ac:dyDescent="0.25">
      <c r="A18" s="90">
        <v>45589</v>
      </c>
      <c r="B18" s="91" t="s">
        <v>360</v>
      </c>
      <c r="C18" s="91" t="s">
        <v>348</v>
      </c>
      <c r="D18" s="91" t="s">
        <v>1199</v>
      </c>
      <c r="E18" s="92">
        <v>25217</v>
      </c>
      <c r="F18" s="91" t="s">
        <v>337</v>
      </c>
      <c r="G18" s="91" t="s">
        <v>1220</v>
      </c>
      <c r="H18" s="91" t="s">
        <v>343</v>
      </c>
      <c r="I18" s="91" t="s">
        <v>337</v>
      </c>
    </row>
    <row r="19" spans="1:9" x14ac:dyDescent="0.3">
      <c r="A19" s="93">
        <v>45618</v>
      </c>
      <c r="B19" t="s">
        <v>1221</v>
      </c>
      <c r="C19" t="s">
        <v>348</v>
      </c>
      <c r="D19" t="s">
        <v>1199</v>
      </c>
      <c r="E19" s="10">
        <v>25217</v>
      </c>
      <c r="F19" t="s">
        <v>337</v>
      </c>
      <c r="G19" t="s">
        <v>1222</v>
      </c>
      <c r="H19" t="s">
        <v>343</v>
      </c>
      <c r="I19" t="s">
        <v>337</v>
      </c>
    </row>
    <row r="20" spans="1:9" x14ac:dyDescent="0.3">
      <c r="A20" s="93">
        <v>45636</v>
      </c>
      <c r="B20" t="s">
        <v>1223</v>
      </c>
      <c r="C20" t="s">
        <v>335</v>
      </c>
      <c r="D20" t="s">
        <v>341</v>
      </c>
      <c r="E20" s="10">
        <v>100000</v>
      </c>
      <c r="F20" t="s">
        <v>337</v>
      </c>
      <c r="G20" t="s">
        <v>1224</v>
      </c>
      <c r="H20" t="s">
        <v>343</v>
      </c>
      <c r="I20" t="s">
        <v>337</v>
      </c>
    </row>
    <row r="21" spans="1:9" x14ac:dyDescent="0.3">
      <c r="A21" s="93">
        <v>45639</v>
      </c>
      <c r="B21" t="s">
        <v>1223</v>
      </c>
      <c r="C21" t="s">
        <v>335</v>
      </c>
      <c r="D21" t="s">
        <v>341</v>
      </c>
      <c r="E21" s="10">
        <v>40000</v>
      </c>
      <c r="F21" t="s">
        <v>337</v>
      </c>
      <c r="G21" t="s">
        <v>1225</v>
      </c>
      <c r="H21" t="s">
        <v>343</v>
      </c>
      <c r="I21" t="s">
        <v>337</v>
      </c>
    </row>
    <row r="22" spans="1:9" x14ac:dyDescent="0.3">
      <c r="A22" s="93">
        <v>45650</v>
      </c>
      <c r="B22" t="s">
        <v>1223</v>
      </c>
      <c r="C22" t="s">
        <v>335</v>
      </c>
      <c r="D22" t="s">
        <v>341</v>
      </c>
      <c r="E22" s="10">
        <v>20000</v>
      </c>
      <c r="F22" t="s">
        <v>337</v>
      </c>
      <c r="G22" t="s">
        <v>1226</v>
      </c>
      <c r="H22" t="s">
        <v>343</v>
      </c>
      <c r="I22" t="s">
        <v>337</v>
      </c>
    </row>
    <row r="23" spans="1:9" x14ac:dyDescent="0.3">
      <c r="E23" s="22">
        <f>SUM(E2:E22)</f>
        <v>3412682.91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8FE33-CB91-4104-8B76-A22AEAFD10E2}">
  <dimension ref="A1:E97"/>
  <sheetViews>
    <sheetView workbookViewId="0">
      <selection activeCell="G8" sqref="G8"/>
    </sheetView>
  </sheetViews>
  <sheetFormatPr defaultColWidth="9.109375" defaultRowHeight="14.4" x14ac:dyDescent="0.3"/>
  <cols>
    <col min="1" max="1" width="66.5546875" style="95" customWidth="1"/>
    <col min="2" max="3" width="9.109375" style="95"/>
    <col min="4" max="5" width="12.5546875" style="95" customWidth="1"/>
    <col min="6" max="16384" width="9.109375" style="95"/>
  </cols>
  <sheetData>
    <row r="1" spans="1:5" ht="78.75" customHeight="1" x14ac:dyDescent="0.3">
      <c r="A1" s="161" t="s">
        <v>1346</v>
      </c>
      <c r="B1" s="162"/>
      <c r="C1" s="162"/>
      <c r="D1" s="162"/>
      <c r="E1" s="162"/>
    </row>
    <row r="2" spans="1:5" ht="15.75" customHeight="1" x14ac:dyDescent="0.3">
      <c r="A2" s="155" t="s">
        <v>1347</v>
      </c>
      <c r="B2" s="155" t="s">
        <v>1348</v>
      </c>
      <c r="C2" s="155" t="s">
        <v>1256</v>
      </c>
      <c r="D2" s="163" t="s">
        <v>1349</v>
      </c>
      <c r="E2" s="164"/>
    </row>
    <row r="3" spans="1:5" ht="12.75" customHeight="1" x14ac:dyDescent="0.3">
      <c r="A3" s="156"/>
      <c r="B3" s="156"/>
      <c r="C3" s="156"/>
      <c r="D3" s="98" t="s">
        <v>1350</v>
      </c>
      <c r="E3" s="123" t="s">
        <v>1351</v>
      </c>
    </row>
    <row r="4" spans="1:5" ht="15.6" x14ac:dyDescent="0.3">
      <c r="A4" s="98" t="s">
        <v>1227</v>
      </c>
      <c r="B4" s="124"/>
      <c r="C4" s="98" t="s">
        <v>1228</v>
      </c>
      <c r="D4" s="125">
        <v>1</v>
      </c>
      <c r="E4" s="126">
        <v>2</v>
      </c>
    </row>
    <row r="5" spans="1:5" ht="12.75" customHeight="1" x14ac:dyDescent="0.3">
      <c r="A5" s="105" t="s">
        <v>1352</v>
      </c>
      <c r="B5" s="127">
        <v>1</v>
      </c>
      <c r="C5" s="113">
        <v>1</v>
      </c>
      <c r="D5" s="108" t="s">
        <v>1353</v>
      </c>
      <c r="E5" s="109" t="s">
        <v>1354</v>
      </c>
    </row>
    <row r="6" spans="1:5" ht="12.75" customHeight="1" x14ac:dyDescent="0.3">
      <c r="A6" s="112" t="s">
        <v>1355</v>
      </c>
      <c r="B6" s="127">
        <v>2</v>
      </c>
      <c r="C6" s="116" t="s">
        <v>1231</v>
      </c>
      <c r="D6" s="108" t="s">
        <v>1353</v>
      </c>
      <c r="E6" s="109" t="s">
        <v>1354</v>
      </c>
    </row>
    <row r="7" spans="1:5" ht="12.75" customHeight="1" x14ac:dyDescent="0.3">
      <c r="A7" s="112" t="s">
        <v>1356</v>
      </c>
      <c r="B7" s="127">
        <v>3</v>
      </c>
      <c r="C7" s="116" t="s">
        <v>1232</v>
      </c>
      <c r="D7" s="114"/>
      <c r="E7" s="115"/>
    </row>
    <row r="8" spans="1:5" ht="12.75" customHeight="1" x14ac:dyDescent="0.3">
      <c r="A8" s="112" t="s">
        <v>1357</v>
      </c>
      <c r="B8" s="127">
        <v>4</v>
      </c>
      <c r="C8" s="107">
        <v>2</v>
      </c>
      <c r="D8" s="108" t="s">
        <v>1358</v>
      </c>
      <c r="E8" s="109" t="s">
        <v>1359</v>
      </c>
    </row>
    <row r="9" spans="1:5" ht="12.75" customHeight="1" x14ac:dyDescent="0.3">
      <c r="A9" s="112" t="s">
        <v>1360</v>
      </c>
      <c r="B9" s="127">
        <v>5</v>
      </c>
      <c r="C9" s="107">
        <v>3</v>
      </c>
      <c r="D9" s="108" t="s">
        <v>1361</v>
      </c>
      <c r="E9" s="109" t="s">
        <v>1362</v>
      </c>
    </row>
    <row r="10" spans="1:5" ht="12.75" customHeight="1" x14ac:dyDescent="0.3">
      <c r="A10" s="112" t="s">
        <v>1363</v>
      </c>
      <c r="B10" s="127">
        <v>6</v>
      </c>
      <c r="C10" s="107">
        <v>4</v>
      </c>
      <c r="D10" s="114"/>
      <c r="E10" s="115"/>
    </row>
    <row r="11" spans="1:5" ht="12.75" customHeight="1" x14ac:dyDescent="0.3">
      <c r="A11" s="105" t="s">
        <v>1364</v>
      </c>
      <c r="B11" s="99"/>
      <c r="C11" s="128">
        <v>5</v>
      </c>
      <c r="D11" s="114"/>
      <c r="E11" s="115"/>
    </row>
    <row r="12" spans="1:5" ht="12.75" customHeight="1" x14ac:dyDescent="0.3">
      <c r="A12" s="112" t="s">
        <v>1365</v>
      </c>
      <c r="B12" s="127">
        <v>7</v>
      </c>
      <c r="C12" s="107">
        <v>6</v>
      </c>
      <c r="D12" s="114"/>
      <c r="E12" s="115"/>
    </row>
    <row r="13" spans="1:5" ht="12.75" customHeight="1" x14ac:dyDescent="0.3">
      <c r="A13" s="112" t="s">
        <v>1366</v>
      </c>
      <c r="B13" s="124"/>
      <c r="C13" s="99"/>
      <c r="D13" s="114"/>
      <c r="E13" s="129"/>
    </row>
    <row r="14" spans="1:5" ht="12.75" customHeight="1" x14ac:dyDescent="0.3">
      <c r="A14" s="112" t="s">
        <v>1367</v>
      </c>
      <c r="B14" s="127">
        <v>8</v>
      </c>
      <c r="C14" s="130">
        <v>7</v>
      </c>
      <c r="D14" s="114"/>
      <c r="E14" s="115"/>
    </row>
    <row r="15" spans="1:5" ht="12.75" customHeight="1" x14ac:dyDescent="0.3">
      <c r="A15" s="112" t="s">
        <v>1368</v>
      </c>
      <c r="B15" s="127">
        <v>9</v>
      </c>
      <c r="C15" s="130">
        <v>8</v>
      </c>
      <c r="D15" s="114"/>
      <c r="E15" s="115"/>
    </row>
    <row r="16" spans="1:5" ht="12.75" customHeight="1" x14ac:dyDescent="0.3">
      <c r="A16" s="112" t="s">
        <v>1369</v>
      </c>
      <c r="B16" s="131">
        <v>10</v>
      </c>
      <c r="C16" s="107">
        <v>9</v>
      </c>
      <c r="D16" s="108" t="s">
        <v>1370</v>
      </c>
      <c r="E16" s="109" t="s">
        <v>1371</v>
      </c>
    </row>
    <row r="17" spans="1:5" ht="12.75" customHeight="1" x14ac:dyDescent="0.3">
      <c r="A17" s="112" t="s">
        <v>1372</v>
      </c>
      <c r="B17" s="131">
        <v>11</v>
      </c>
      <c r="C17" s="119">
        <v>10</v>
      </c>
      <c r="D17" s="114"/>
      <c r="E17" s="115"/>
    </row>
    <row r="18" spans="1:5" ht="12.75" customHeight="1" x14ac:dyDescent="0.3">
      <c r="A18" s="112" t="s">
        <v>1373</v>
      </c>
      <c r="B18" s="131">
        <v>12</v>
      </c>
      <c r="C18" s="119">
        <v>11</v>
      </c>
      <c r="D18" s="108" t="s">
        <v>1374</v>
      </c>
      <c r="E18" s="115"/>
    </row>
    <row r="19" spans="1:5" ht="12.75" customHeight="1" x14ac:dyDescent="0.3">
      <c r="A19" s="105" t="s">
        <v>1375</v>
      </c>
      <c r="B19" s="131">
        <v>13</v>
      </c>
      <c r="C19" s="119">
        <v>12</v>
      </c>
      <c r="D19" s="114"/>
      <c r="E19" s="109" t="s">
        <v>1376</v>
      </c>
    </row>
    <row r="20" spans="1:5" ht="12.75" customHeight="1" x14ac:dyDescent="0.3">
      <c r="A20" s="112" t="s">
        <v>1377</v>
      </c>
      <c r="B20" s="131">
        <v>14</v>
      </c>
      <c r="C20" s="132">
        <v>13</v>
      </c>
      <c r="D20" s="110">
        <v>236.48699999999999</v>
      </c>
      <c r="E20" s="111">
        <v>74.123999999999995</v>
      </c>
    </row>
    <row r="21" spans="1:5" ht="12.75" customHeight="1" x14ac:dyDescent="0.3">
      <c r="A21" s="112" t="s">
        <v>1378</v>
      </c>
      <c r="B21" s="131">
        <v>15</v>
      </c>
      <c r="C21" s="119">
        <v>14</v>
      </c>
      <c r="D21" s="114"/>
      <c r="E21" s="111">
        <v>-5.45</v>
      </c>
    </row>
    <row r="22" spans="1:5" ht="12.75" customHeight="1" x14ac:dyDescent="0.3">
      <c r="A22" s="112" t="s">
        <v>1379</v>
      </c>
      <c r="B22" s="131">
        <v>16</v>
      </c>
      <c r="C22" s="119">
        <v>15</v>
      </c>
      <c r="D22" s="114"/>
      <c r="E22" s="115"/>
    </row>
    <row r="23" spans="1:5" ht="12.75" customHeight="1" x14ac:dyDescent="0.3">
      <c r="A23" s="102" t="s">
        <v>1380</v>
      </c>
      <c r="B23" s="131">
        <v>17</v>
      </c>
      <c r="C23" s="118">
        <v>16</v>
      </c>
      <c r="D23" s="108" t="s">
        <v>1381</v>
      </c>
      <c r="E23" s="109" t="s">
        <v>1382</v>
      </c>
    </row>
    <row r="24" spans="1:5" ht="12.75" customHeight="1" x14ac:dyDescent="0.3">
      <c r="A24" s="112" t="s">
        <v>1383</v>
      </c>
      <c r="B24" s="131">
        <v>18</v>
      </c>
      <c r="C24" s="119">
        <v>17</v>
      </c>
      <c r="D24" s="110">
        <v>109.374</v>
      </c>
      <c r="E24" s="111">
        <v>58.898000000000003</v>
      </c>
    </row>
    <row r="25" spans="1:5" ht="12.75" customHeight="1" x14ac:dyDescent="0.3">
      <c r="A25" s="112" t="s">
        <v>1384</v>
      </c>
      <c r="B25" s="131">
        <v>19</v>
      </c>
      <c r="C25" s="119">
        <v>18</v>
      </c>
      <c r="D25" s="110">
        <v>71.332999999999998</v>
      </c>
      <c r="E25" s="111">
        <v>13.955</v>
      </c>
    </row>
    <row r="26" spans="1:5" ht="12.75" customHeight="1" x14ac:dyDescent="0.3">
      <c r="A26" s="112" t="s">
        <v>1385</v>
      </c>
      <c r="B26" s="131">
        <v>20</v>
      </c>
      <c r="C26" s="132">
        <v>19</v>
      </c>
      <c r="D26" s="110">
        <v>116.27500000000001</v>
      </c>
      <c r="E26" s="111">
        <v>148.87</v>
      </c>
    </row>
    <row r="27" spans="1:5" ht="12.75" customHeight="1" x14ac:dyDescent="0.3">
      <c r="A27" s="112" t="s">
        <v>1386</v>
      </c>
      <c r="B27" s="131">
        <v>21</v>
      </c>
      <c r="C27" s="116" t="s">
        <v>1233</v>
      </c>
      <c r="D27" s="114"/>
      <c r="E27" s="111">
        <v>125.038</v>
      </c>
    </row>
    <row r="28" spans="1:5" ht="12.75" customHeight="1" x14ac:dyDescent="0.3">
      <c r="A28" s="112" t="s">
        <v>1387</v>
      </c>
      <c r="B28" s="131">
        <v>22</v>
      </c>
      <c r="C28" s="116" t="s">
        <v>1234</v>
      </c>
      <c r="D28" s="114"/>
      <c r="E28" s="111">
        <v>19.57</v>
      </c>
    </row>
    <row r="29" spans="1:5" ht="12.75" customHeight="1" x14ac:dyDescent="0.3">
      <c r="A29" s="112" t="s">
        <v>1388</v>
      </c>
      <c r="B29" s="131">
        <v>23</v>
      </c>
      <c r="C29" s="119">
        <v>20</v>
      </c>
      <c r="D29" s="108" t="s">
        <v>1389</v>
      </c>
      <c r="E29" s="109" t="s">
        <v>1390</v>
      </c>
    </row>
    <row r="30" spans="1:5" ht="12.75" customHeight="1" x14ac:dyDescent="0.3">
      <c r="A30" s="112" t="s">
        <v>1391</v>
      </c>
      <c r="B30" s="131">
        <v>24</v>
      </c>
      <c r="C30" s="119">
        <v>21</v>
      </c>
      <c r="D30" s="114"/>
      <c r="E30" s="111">
        <v>3.4020000000000001</v>
      </c>
    </row>
    <row r="31" spans="1:5" ht="12.75" customHeight="1" x14ac:dyDescent="0.3">
      <c r="A31" s="105" t="s">
        <v>1392</v>
      </c>
      <c r="B31" s="131">
        <v>25</v>
      </c>
      <c r="C31" s="118">
        <v>22</v>
      </c>
      <c r="D31" s="108" t="s">
        <v>1393</v>
      </c>
      <c r="E31" s="109" t="s">
        <v>1394</v>
      </c>
    </row>
    <row r="32" spans="1:5" ht="12.75" customHeight="1" x14ac:dyDescent="0.3">
      <c r="A32" s="112" t="s">
        <v>1395</v>
      </c>
      <c r="B32" s="131">
        <v>26</v>
      </c>
      <c r="C32" s="119">
        <v>23</v>
      </c>
      <c r="D32" s="108" t="s">
        <v>1396</v>
      </c>
      <c r="E32" s="109" t="s">
        <v>1397</v>
      </c>
    </row>
    <row r="33" spans="1:5" ht="12.75" customHeight="1" x14ac:dyDescent="0.3">
      <c r="A33" s="112" t="s">
        <v>1398</v>
      </c>
      <c r="B33" s="131">
        <v>27</v>
      </c>
      <c r="C33" s="119">
        <v>24</v>
      </c>
      <c r="D33" s="110">
        <v>788.65099999999995</v>
      </c>
      <c r="E33" s="111">
        <v>665.327</v>
      </c>
    </row>
    <row r="34" spans="1:5" ht="12.75" customHeight="1" x14ac:dyDescent="0.3">
      <c r="A34" s="105" t="s">
        <v>1399</v>
      </c>
      <c r="B34" s="131">
        <v>28</v>
      </c>
      <c r="C34" s="118">
        <v>25</v>
      </c>
      <c r="D34" s="110">
        <v>907.90599999999995</v>
      </c>
      <c r="E34" s="109" t="s">
        <v>1400</v>
      </c>
    </row>
    <row r="35" spans="1:5" ht="12.75" customHeight="1" x14ac:dyDescent="0.3">
      <c r="A35" s="112" t="s">
        <v>1401</v>
      </c>
      <c r="B35" s="131">
        <v>29</v>
      </c>
      <c r="C35" s="116" t="s">
        <v>1235</v>
      </c>
      <c r="D35" s="110">
        <v>907.90599999999995</v>
      </c>
      <c r="E35" s="111">
        <v>765.71699999999998</v>
      </c>
    </row>
    <row r="36" spans="1:5" ht="12.75" customHeight="1" x14ac:dyDescent="0.3">
      <c r="A36" s="112" t="s">
        <v>1402</v>
      </c>
      <c r="B36" s="131">
        <v>30</v>
      </c>
      <c r="C36" s="119">
        <v>26</v>
      </c>
      <c r="D36" s="114"/>
      <c r="E36" s="109" t="s">
        <v>1403</v>
      </c>
    </row>
    <row r="37" spans="1:5" ht="12.75" customHeight="1" x14ac:dyDescent="0.3">
      <c r="A37" s="112" t="s">
        <v>1404</v>
      </c>
      <c r="B37" s="131">
        <v>31</v>
      </c>
      <c r="C37" s="119">
        <v>27</v>
      </c>
      <c r="D37" s="114"/>
      <c r="E37" s="115"/>
    </row>
    <row r="38" spans="1:5" ht="12.75" customHeight="1" x14ac:dyDescent="0.3">
      <c r="A38" s="105" t="s">
        <v>1405</v>
      </c>
      <c r="B38" s="131">
        <v>32</v>
      </c>
      <c r="C38" s="118">
        <v>28</v>
      </c>
      <c r="D38" s="110">
        <v>177.916</v>
      </c>
      <c r="E38" s="111">
        <v>386.21800000000002</v>
      </c>
    </row>
    <row r="39" spans="1:5" ht="12.75" customHeight="1" x14ac:dyDescent="0.3">
      <c r="A39" s="112" t="s">
        <v>1406</v>
      </c>
      <c r="B39" s="131">
        <v>33</v>
      </c>
      <c r="C39" s="119">
        <v>29</v>
      </c>
      <c r="D39" s="110">
        <v>177.916</v>
      </c>
      <c r="E39" s="111">
        <v>386.21800000000002</v>
      </c>
    </row>
    <row r="40" spans="1:5" ht="12.75" customHeight="1" x14ac:dyDescent="0.3">
      <c r="A40" s="112" t="s">
        <v>1407</v>
      </c>
      <c r="B40" s="131">
        <v>34</v>
      </c>
      <c r="C40" s="119">
        <v>30</v>
      </c>
      <c r="D40" s="114"/>
      <c r="E40" s="115"/>
    </row>
    <row r="41" spans="1:5" ht="12.75" customHeight="1" x14ac:dyDescent="0.3">
      <c r="A41" s="105" t="s">
        <v>1408</v>
      </c>
      <c r="B41" s="131">
        <v>35</v>
      </c>
      <c r="C41" s="118">
        <v>31</v>
      </c>
      <c r="D41" s="108" t="s">
        <v>1409</v>
      </c>
      <c r="E41" s="109" t="s">
        <v>1410</v>
      </c>
    </row>
    <row r="42" spans="1:5" ht="12.75" customHeight="1" x14ac:dyDescent="0.3">
      <c r="A42" s="105" t="s">
        <v>1411</v>
      </c>
      <c r="B42" s="117">
        <v>36</v>
      </c>
      <c r="C42" s="119">
        <v>32</v>
      </c>
      <c r="D42" s="108" t="s">
        <v>1412</v>
      </c>
      <c r="E42" s="109" t="s">
        <v>1413</v>
      </c>
    </row>
    <row r="43" spans="1:5" ht="12.75" customHeight="1" x14ac:dyDescent="0.3">
      <c r="A43" s="112" t="s">
        <v>1414</v>
      </c>
      <c r="B43" s="131">
        <v>37</v>
      </c>
      <c r="C43" s="132">
        <v>33</v>
      </c>
      <c r="D43" s="114"/>
      <c r="E43" s="109" t="s">
        <v>1415</v>
      </c>
    </row>
    <row r="44" spans="1:5" ht="12.75" customHeight="1" x14ac:dyDescent="0.3">
      <c r="A44" s="112" t="s">
        <v>1416</v>
      </c>
      <c r="B44" s="131">
        <v>38</v>
      </c>
      <c r="C44" s="116" t="s">
        <v>1236</v>
      </c>
      <c r="D44" s="114"/>
      <c r="E44" s="115"/>
    </row>
    <row r="45" spans="1:5" ht="12.75" customHeight="1" x14ac:dyDescent="0.3">
      <c r="A45" s="112" t="s">
        <v>1417</v>
      </c>
      <c r="B45" s="131">
        <v>39</v>
      </c>
      <c r="C45" s="116" t="s">
        <v>1237</v>
      </c>
      <c r="D45" s="114"/>
      <c r="E45" s="115"/>
    </row>
    <row r="46" spans="1:5" ht="12.75" customHeight="1" x14ac:dyDescent="0.3">
      <c r="A46" s="112" t="s">
        <v>1418</v>
      </c>
      <c r="B46" s="131">
        <v>40</v>
      </c>
      <c r="C46" s="116" t="s">
        <v>1238</v>
      </c>
      <c r="D46" s="114"/>
      <c r="E46" s="109" t="s">
        <v>1415</v>
      </c>
    </row>
    <row r="47" spans="1:5" ht="12.75" customHeight="1" x14ac:dyDescent="0.3">
      <c r="A47" s="112" t="s">
        <v>1419</v>
      </c>
      <c r="B47" s="131">
        <v>41</v>
      </c>
      <c r="C47" s="133" t="s">
        <v>1239</v>
      </c>
      <c r="D47" s="114"/>
      <c r="E47" s="115"/>
    </row>
    <row r="48" spans="1:5" ht="12.75" customHeight="1" x14ac:dyDescent="0.3">
      <c r="A48" s="112" t="s">
        <v>1420</v>
      </c>
      <c r="B48" s="131">
        <v>42</v>
      </c>
      <c r="C48" s="116" t="s">
        <v>1240</v>
      </c>
      <c r="D48" s="114"/>
      <c r="E48" s="115"/>
    </row>
    <row r="49" spans="1:5" ht="12.75" customHeight="1" x14ac:dyDescent="0.3">
      <c r="A49" s="112" t="s">
        <v>1421</v>
      </c>
      <c r="B49" s="131">
        <v>43</v>
      </c>
      <c r="C49" s="133" t="s">
        <v>1241</v>
      </c>
      <c r="D49" s="114"/>
      <c r="E49" s="111">
        <v>5.4749999999999996</v>
      </c>
    </row>
    <row r="50" spans="1:5" ht="12.75" customHeight="1" x14ac:dyDescent="0.3">
      <c r="A50" s="112" t="s">
        <v>1420</v>
      </c>
      <c r="B50" s="131">
        <v>44</v>
      </c>
      <c r="C50" s="116" t="s">
        <v>1242</v>
      </c>
      <c r="D50" s="114"/>
      <c r="E50" s="115"/>
    </row>
    <row r="51" spans="1:5" ht="12.75" customHeight="1" x14ac:dyDescent="0.3">
      <c r="A51" s="112" t="s">
        <v>1422</v>
      </c>
      <c r="B51" s="131">
        <v>45</v>
      </c>
      <c r="C51" s="133" t="s">
        <v>1243</v>
      </c>
      <c r="D51" s="114"/>
      <c r="E51" s="111">
        <v>535.71100000000001</v>
      </c>
    </row>
    <row r="52" spans="1:5" ht="12.75" customHeight="1" x14ac:dyDescent="0.3">
      <c r="A52" s="112" t="s">
        <v>1420</v>
      </c>
      <c r="B52" s="131">
        <v>46</v>
      </c>
      <c r="C52" s="116" t="s">
        <v>1244</v>
      </c>
      <c r="D52" s="114"/>
      <c r="E52" s="115"/>
    </row>
    <row r="53" spans="1:5" ht="12.75" customHeight="1" x14ac:dyDescent="0.3">
      <c r="A53" s="112" t="s">
        <v>1423</v>
      </c>
      <c r="B53" s="117">
        <v>47</v>
      </c>
      <c r="C53" s="116" t="s">
        <v>1245</v>
      </c>
      <c r="D53" s="110">
        <v>195.3</v>
      </c>
      <c r="E53" s="111">
        <v>280.56099999999998</v>
      </c>
    </row>
    <row r="54" spans="1:5" ht="12.75" customHeight="1" x14ac:dyDescent="0.3">
      <c r="A54" s="112" t="s">
        <v>1424</v>
      </c>
      <c r="B54" s="131">
        <v>48</v>
      </c>
      <c r="C54" s="119">
        <v>34</v>
      </c>
      <c r="D54" s="114"/>
      <c r="E54" s="122">
        <v>142</v>
      </c>
    </row>
    <row r="55" spans="1:5" ht="12.75" customHeight="1" x14ac:dyDescent="0.3">
      <c r="A55" s="112" t="s">
        <v>1425</v>
      </c>
      <c r="B55" s="131">
        <v>49</v>
      </c>
      <c r="C55" s="119">
        <v>35</v>
      </c>
      <c r="D55" s="114"/>
      <c r="E55" s="115"/>
    </row>
    <row r="56" spans="1:5" ht="12.75" customHeight="1" x14ac:dyDescent="0.3">
      <c r="A56" s="112" t="s">
        <v>1426</v>
      </c>
      <c r="B56" s="131">
        <v>50</v>
      </c>
      <c r="C56" s="119">
        <v>36</v>
      </c>
      <c r="D56" s="114"/>
      <c r="E56" s="115"/>
    </row>
    <row r="57" spans="1:5" ht="12.75" customHeight="1" x14ac:dyDescent="0.3">
      <c r="A57" s="112" t="s">
        <v>1427</v>
      </c>
      <c r="B57" s="131">
        <v>51</v>
      </c>
      <c r="C57" s="119">
        <v>37</v>
      </c>
      <c r="D57" s="114"/>
      <c r="E57" s="111">
        <v>326.69200000000001</v>
      </c>
    </row>
    <row r="58" spans="1:5" ht="12.75" customHeight="1" x14ac:dyDescent="0.3">
      <c r="A58" s="105" t="s">
        <v>1428</v>
      </c>
      <c r="B58" s="99"/>
      <c r="C58" s="134">
        <v>38</v>
      </c>
      <c r="D58" s="114"/>
      <c r="E58" s="115"/>
    </row>
    <row r="59" spans="1:5" ht="12.75" customHeight="1" x14ac:dyDescent="0.3">
      <c r="A59" s="105" t="s">
        <v>1429</v>
      </c>
      <c r="B59" s="131">
        <v>52</v>
      </c>
      <c r="C59" s="118">
        <v>39</v>
      </c>
      <c r="D59" s="110">
        <v>-161.36099999999999</v>
      </c>
      <c r="E59" s="111">
        <v>-210.68600000000001</v>
      </c>
    </row>
    <row r="60" spans="1:5" ht="12.75" customHeight="1" x14ac:dyDescent="0.3">
      <c r="A60" s="112" t="s">
        <v>1430</v>
      </c>
      <c r="B60" s="131">
        <v>53</v>
      </c>
      <c r="C60" s="119">
        <v>40</v>
      </c>
      <c r="D60" s="114"/>
      <c r="E60" s="115"/>
    </row>
    <row r="61" spans="1:5" ht="12.75" customHeight="1" x14ac:dyDescent="0.3">
      <c r="A61" s="112" t="s">
        <v>1431</v>
      </c>
      <c r="B61" s="131">
        <v>54</v>
      </c>
      <c r="C61" s="119">
        <v>41</v>
      </c>
      <c r="D61" s="110">
        <v>161.36099999999999</v>
      </c>
      <c r="E61" s="111">
        <v>210.68600000000001</v>
      </c>
    </row>
    <row r="62" spans="1:5" ht="12.75" customHeight="1" x14ac:dyDescent="0.3">
      <c r="A62" s="105" t="s">
        <v>1432</v>
      </c>
      <c r="B62" s="131">
        <v>55</v>
      </c>
      <c r="C62" s="118">
        <v>42</v>
      </c>
      <c r="D62" s="108" t="s">
        <v>1433</v>
      </c>
      <c r="E62" s="109" t="s">
        <v>1434</v>
      </c>
    </row>
    <row r="63" spans="1:5" ht="12.75" customHeight="1" x14ac:dyDescent="0.3">
      <c r="A63" s="112" t="s">
        <v>1435</v>
      </c>
      <c r="B63" s="99"/>
      <c r="C63" s="99"/>
      <c r="D63" s="114"/>
      <c r="E63" s="129"/>
    </row>
    <row r="64" spans="1:5" ht="12.75" customHeight="1" x14ac:dyDescent="0.3">
      <c r="A64" s="105" t="s">
        <v>1436</v>
      </c>
      <c r="B64" s="131">
        <v>56</v>
      </c>
      <c r="C64" s="118">
        <v>43</v>
      </c>
      <c r="D64" s="108" t="s">
        <v>1437</v>
      </c>
      <c r="E64" s="109" t="s">
        <v>1438</v>
      </c>
    </row>
    <row r="65" spans="1:5" ht="12.75" customHeight="1" x14ac:dyDescent="0.3">
      <c r="A65" s="105" t="s">
        <v>1439</v>
      </c>
      <c r="B65" s="131">
        <v>57</v>
      </c>
      <c r="C65" s="118">
        <v>44</v>
      </c>
      <c r="D65" s="121">
        <v>0</v>
      </c>
      <c r="E65" s="122">
        <v>0</v>
      </c>
    </row>
    <row r="66" spans="1:5" ht="12.75" customHeight="1" x14ac:dyDescent="0.3">
      <c r="A66" s="112" t="s">
        <v>1440</v>
      </c>
      <c r="B66" s="131">
        <v>58</v>
      </c>
      <c r="C66" s="132">
        <v>45</v>
      </c>
      <c r="D66" s="110">
        <v>168.61699999999999</v>
      </c>
      <c r="E66" s="109" t="s">
        <v>1441</v>
      </c>
    </row>
    <row r="67" spans="1:5" ht="12.75" customHeight="1" x14ac:dyDescent="0.3">
      <c r="A67" s="112" t="s">
        <v>1442</v>
      </c>
      <c r="B67" s="131">
        <v>59</v>
      </c>
      <c r="C67" s="119">
        <v>46</v>
      </c>
      <c r="D67" s="114"/>
      <c r="E67" s="115"/>
    </row>
    <row r="68" spans="1:5" ht="12.75" customHeight="1" x14ac:dyDescent="0.3">
      <c r="A68" s="112" t="s">
        <v>1443</v>
      </c>
      <c r="B68" s="131">
        <v>60</v>
      </c>
      <c r="C68" s="132">
        <v>47</v>
      </c>
      <c r="D68" s="110">
        <v>235.53100000000001</v>
      </c>
      <c r="E68" s="111">
        <v>48.468000000000004</v>
      </c>
    </row>
    <row r="69" spans="1:5" ht="12.75" customHeight="1" x14ac:dyDescent="0.3">
      <c r="A69" s="112" t="s">
        <v>1442</v>
      </c>
      <c r="B69" s="131">
        <v>61</v>
      </c>
      <c r="C69" s="119">
        <v>48</v>
      </c>
      <c r="D69" s="114"/>
      <c r="E69" s="115"/>
    </row>
    <row r="70" spans="1:5" ht="12.75" customHeight="1" x14ac:dyDescent="0.3">
      <c r="A70" s="112" t="s">
        <v>1444</v>
      </c>
      <c r="B70" s="131">
        <v>62</v>
      </c>
      <c r="C70" s="119">
        <v>49</v>
      </c>
      <c r="D70" s="114"/>
      <c r="E70" s="115"/>
    </row>
    <row r="71" spans="1:5" ht="12.75" customHeight="1" x14ac:dyDescent="0.3">
      <c r="A71" s="112" t="s">
        <v>1445</v>
      </c>
      <c r="B71" s="131">
        <v>63</v>
      </c>
      <c r="C71" s="132">
        <v>50</v>
      </c>
      <c r="D71" s="110">
        <v>59.023000000000003</v>
      </c>
      <c r="E71" s="109" t="s">
        <v>1446</v>
      </c>
    </row>
    <row r="72" spans="1:5" ht="12.75" customHeight="1" x14ac:dyDescent="0.3">
      <c r="A72" s="112" t="s">
        <v>1447</v>
      </c>
      <c r="B72" s="131">
        <v>64</v>
      </c>
      <c r="C72" s="119">
        <v>51</v>
      </c>
      <c r="D72" s="114"/>
      <c r="E72" s="115"/>
    </row>
    <row r="73" spans="1:5" ht="12.75" customHeight="1" x14ac:dyDescent="0.3">
      <c r="A73" s="102" t="s">
        <v>1448</v>
      </c>
      <c r="B73" s="131">
        <v>65</v>
      </c>
      <c r="C73" s="118">
        <v>52</v>
      </c>
      <c r="D73" s="110">
        <v>463.17099999999999</v>
      </c>
      <c r="E73" s="109" t="s">
        <v>1449</v>
      </c>
    </row>
    <row r="74" spans="1:5" ht="12.75" customHeight="1" x14ac:dyDescent="0.3">
      <c r="A74" s="105" t="s">
        <v>1450</v>
      </c>
      <c r="B74" s="131">
        <v>66</v>
      </c>
      <c r="C74" s="118">
        <v>53</v>
      </c>
      <c r="D74" s="114"/>
      <c r="E74" s="115"/>
    </row>
    <row r="75" spans="1:5" ht="12.75" customHeight="1" x14ac:dyDescent="0.3">
      <c r="A75" s="112" t="s">
        <v>1451</v>
      </c>
      <c r="B75" s="131">
        <v>67</v>
      </c>
      <c r="C75" s="119">
        <v>54</v>
      </c>
      <c r="D75" s="114"/>
      <c r="E75" s="115"/>
    </row>
    <row r="76" spans="1:5" ht="12.75" customHeight="1" x14ac:dyDescent="0.3">
      <c r="A76" s="112" t="s">
        <v>1452</v>
      </c>
      <c r="B76" s="131">
        <v>68</v>
      </c>
      <c r="C76" s="119">
        <v>55</v>
      </c>
      <c r="D76" s="114"/>
      <c r="E76" s="115"/>
    </row>
    <row r="77" spans="1:5" ht="12.75" customHeight="1" x14ac:dyDescent="0.3">
      <c r="A77" s="112" t="s">
        <v>1453</v>
      </c>
      <c r="B77" s="131">
        <v>69</v>
      </c>
      <c r="C77" s="132">
        <v>56</v>
      </c>
      <c r="D77" s="110">
        <v>429.221</v>
      </c>
      <c r="E77" s="111">
        <v>471.50799999999998</v>
      </c>
    </row>
    <row r="78" spans="1:5" ht="12.75" customHeight="1" x14ac:dyDescent="0.3">
      <c r="A78" s="112" t="s">
        <v>1454</v>
      </c>
      <c r="B78" s="131">
        <v>70</v>
      </c>
      <c r="C78" s="119">
        <v>57</v>
      </c>
      <c r="D78" s="114"/>
      <c r="E78" s="115"/>
    </row>
    <row r="79" spans="1:5" ht="12.75" customHeight="1" x14ac:dyDescent="0.3">
      <c r="A79" s="112" t="s">
        <v>1455</v>
      </c>
      <c r="B79" s="131">
        <v>71</v>
      </c>
      <c r="C79" s="119">
        <v>58</v>
      </c>
      <c r="D79" s="110">
        <v>159.55799999999999</v>
      </c>
      <c r="E79" s="109" t="s">
        <v>1456</v>
      </c>
    </row>
    <row r="80" spans="1:5" ht="12.75" customHeight="1" x14ac:dyDescent="0.3">
      <c r="A80" s="102" t="s">
        <v>1457</v>
      </c>
      <c r="B80" s="131">
        <v>72</v>
      </c>
      <c r="C80" s="118">
        <v>59</v>
      </c>
      <c r="D80" s="110">
        <v>588.779</v>
      </c>
      <c r="E80" s="109" t="s">
        <v>1458</v>
      </c>
    </row>
    <row r="81" spans="1:5" ht="12.75" customHeight="1" x14ac:dyDescent="0.3">
      <c r="A81" s="102" t="s">
        <v>1459</v>
      </c>
      <c r="B81" s="99"/>
      <c r="C81" s="99"/>
      <c r="D81" s="114"/>
      <c r="E81" s="129"/>
    </row>
    <row r="82" spans="1:5" ht="12.75" customHeight="1" x14ac:dyDescent="0.3">
      <c r="A82" s="105" t="s">
        <v>1460</v>
      </c>
      <c r="B82" s="131">
        <v>73</v>
      </c>
      <c r="C82" s="118">
        <v>60</v>
      </c>
      <c r="D82" s="121">
        <v>0</v>
      </c>
      <c r="E82" s="109" t="s">
        <v>1461</v>
      </c>
    </row>
    <row r="83" spans="1:5" ht="12.75" customHeight="1" x14ac:dyDescent="0.3">
      <c r="A83" s="105" t="s">
        <v>1462</v>
      </c>
      <c r="B83" s="131">
        <v>74</v>
      </c>
      <c r="C83" s="118">
        <v>61</v>
      </c>
      <c r="D83" s="110">
        <v>125.608</v>
      </c>
      <c r="E83" s="122">
        <v>0</v>
      </c>
    </row>
    <row r="84" spans="1:5" ht="12.75" customHeight="1" x14ac:dyDescent="0.3">
      <c r="A84" s="102" t="s">
        <v>1463</v>
      </c>
      <c r="B84" s="131">
        <v>75</v>
      </c>
      <c r="C84" s="118">
        <v>62</v>
      </c>
      <c r="D84" s="108" t="s">
        <v>1464</v>
      </c>
      <c r="E84" s="109" t="s">
        <v>1465</v>
      </c>
    </row>
    <row r="85" spans="1:5" ht="12.75" customHeight="1" x14ac:dyDescent="0.3">
      <c r="A85" s="102" t="s">
        <v>1466</v>
      </c>
      <c r="B85" s="131">
        <v>76</v>
      </c>
      <c r="C85" s="118">
        <v>63</v>
      </c>
      <c r="D85" s="108" t="s">
        <v>1467</v>
      </c>
      <c r="E85" s="109" t="s">
        <v>1468</v>
      </c>
    </row>
    <row r="86" spans="1:5" ht="12.75" customHeight="1" x14ac:dyDescent="0.3">
      <c r="A86" s="102" t="s">
        <v>1469</v>
      </c>
      <c r="B86" s="99"/>
      <c r="C86" s="99"/>
      <c r="D86" s="114"/>
      <c r="E86" s="129"/>
    </row>
    <row r="87" spans="1:5" ht="12.75" customHeight="1" x14ac:dyDescent="0.3">
      <c r="A87" s="105" t="s">
        <v>1470</v>
      </c>
      <c r="B87" s="131">
        <v>77</v>
      </c>
      <c r="C87" s="118">
        <v>64</v>
      </c>
      <c r="D87" s="108" t="s">
        <v>1471</v>
      </c>
      <c r="E87" s="109" t="s">
        <v>1472</v>
      </c>
    </row>
    <row r="88" spans="1:5" ht="12.75" customHeight="1" x14ac:dyDescent="0.3">
      <c r="A88" s="105" t="s">
        <v>1473</v>
      </c>
      <c r="B88" s="131">
        <v>78</v>
      </c>
      <c r="C88" s="118">
        <v>65</v>
      </c>
      <c r="D88" s="121">
        <v>0</v>
      </c>
      <c r="E88" s="122">
        <v>0</v>
      </c>
    </row>
    <row r="89" spans="1:5" ht="12.75" customHeight="1" x14ac:dyDescent="0.3">
      <c r="A89" s="112" t="s">
        <v>1474</v>
      </c>
      <c r="B89" s="131">
        <v>79</v>
      </c>
      <c r="C89" s="119">
        <v>66</v>
      </c>
      <c r="D89" s="108" t="s">
        <v>1475</v>
      </c>
      <c r="E89" s="109" t="s">
        <v>1476</v>
      </c>
    </row>
    <row r="90" spans="1:5" ht="12.75" customHeight="1" x14ac:dyDescent="0.3">
      <c r="A90" s="112" t="s">
        <v>1477</v>
      </c>
      <c r="B90" s="131">
        <v>80</v>
      </c>
      <c r="C90" s="116" t="s">
        <v>1246</v>
      </c>
      <c r="D90" s="114"/>
      <c r="E90" s="115"/>
    </row>
    <row r="91" spans="1:5" ht="12.75" customHeight="1" x14ac:dyDescent="0.3">
      <c r="A91" s="112" t="s">
        <v>1478</v>
      </c>
      <c r="B91" s="117">
        <v>81</v>
      </c>
      <c r="C91" s="116" t="s">
        <v>1247</v>
      </c>
      <c r="D91" s="114"/>
      <c r="E91" s="115"/>
    </row>
    <row r="92" spans="1:5" ht="12.75" customHeight="1" x14ac:dyDescent="0.3">
      <c r="A92" s="105" t="s">
        <v>1479</v>
      </c>
      <c r="B92" s="99"/>
      <c r="C92" s="134">
        <v>67</v>
      </c>
      <c r="D92" s="114"/>
      <c r="E92" s="115"/>
    </row>
    <row r="93" spans="1:5" ht="12.75" customHeight="1" x14ac:dyDescent="0.3">
      <c r="A93" s="112" t="s">
        <v>1480</v>
      </c>
      <c r="B93" s="131">
        <v>82</v>
      </c>
      <c r="C93" s="116" t="s">
        <v>1248</v>
      </c>
      <c r="D93" s="114"/>
      <c r="E93" s="115"/>
    </row>
    <row r="94" spans="1:5" ht="12.75" customHeight="1" x14ac:dyDescent="0.3">
      <c r="A94" s="112" t="s">
        <v>1481</v>
      </c>
      <c r="B94" s="131">
        <v>83</v>
      </c>
      <c r="C94" s="119">
        <v>68</v>
      </c>
      <c r="D94" s="114"/>
      <c r="E94" s="115"/>
    </row>
    <row r="95" spans="1:5" ht="12.75" customHeight="1" x14ac:dyDescent="0.3">
      <c r="A95" s="102" t="s">
        <v>1482</v>
      </c>
      <c r="B95" s="99"/>
      <c r="C95" s="99"/>
      <c r="D95" s="114"/>
      <c r="E95" s="129"/>
    </row>
    <row r="96" spans="1:5" ht="12.75" customHeight="1" x14ac:dyDescent="0.3">
      <c r="A96" s="105" t="s">
        <v>1483</v>
      </c>
      <c r="B96" s="131">
        <v>84</v>
      </c>
      <c r="C96" s="118">
        <v>69</v>
      </c>
      <c r="D96" s="108" t="s">
        <v>1336</v>
      </c>
      <c r="E96" s="109" t="s">
        <v>1337</v>
      </c>
    </row>
    <row r="97" spans="1:5" ht="12.75" customHeight="1" x14ac:dyDescent="0.3">
      <c r="A97" s="105" t="s">
        <v>1484</v>
      </c>
      <c r="B97" s="131">
        <v>85</v>
      </c>
      <c r="C97" s="118">
        <v>70</v>
      </c>
      <c r="D97" s="121">
        <v>0</v>
      </c>
      <c r="E97" s="122">
        <v>0</v>
      </c>
    </row>
  </sheetData>
  <mergeCells count="5">
    <mergeCell ref="A1:E1"/>
    <mergeCell ref="A2:A3"/>
    <mergeCell ref="B2:B3"/>
    <mergeCell ref="C2:C3"/>
    <mergeCell ref="D2:E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CE6A2-F2D4-4CE9-A3F2-766FB2E013BD}">
  <dimension ref="A1:E124"/>
  <sheetViews>
    <sheetView workbookViewId="0">
      <selection sqref="A1:XFD1048576"/>
    </sheetView>
  </sheetViews>
  <sheetFormatPr defaultColWidth="9.109375" defaultRowHeight="14.4" x14ac:dyDescent="0.3"/>
  <cols>
    <col min="1" max="1" width="71.88671875" style="95" customWidth="1"/>
    <col min="2" max="2" width="8.33203125" style="136" customWidth="1"/>
    <col min="3" max="3" width="9.109375" style="136"/>
    <col min="4" max="5" width="12.88671875" style="95" customWidth="1"/>
    <col min="6" max="16384" width="9.109375" style="95"/>
  </cols>
  <sheetData>
    <row r="1" spans="1:5" ht="49.5" customHeight="1" x14ac:dyDescent="0.3">
      <c r="A1" s="165" t="s">
        <v>1485</v>
      </c>
      <c r="B1" s="165"/>
      <c r="C1" s="165"/>
      <c r="D1" s="165"/>
      <c r="E1" s="135" t="s">
        <v>1486</v>
      </c>
    </row>
    <row r="2" spans="1:5" ht="15.75" customHeight="1" x14ac:dyDescent="0.3">
      <c r="A2" s="157" t="s">
        <v>1487</v>
      </c>
      <c r="B2" s="155" t="s">
        <v>1488</v>
      </c>
      <c r="C2" s="157" t="s">
        <v>1256</v>
      </c>
      <c r="D2" s="159" t="s">
        <v>1257</v>
      </c>
      <c r="E2" s="160"/>
    </row>
    <row r="3" spans="1:5" ht="15.6" x14ac:dyDescent="0.3">
      <c r="A3" s="158"/>
      <c r="B3" s="156"/>
      <c r="C3" s="158"/>
      <c r="D3" s="96">
        <v>45658</v>
      </c>
      <c r="E3" s="97">
        <v>46022</v>
      </c>
    </row>
    <row r="4" spans="1:5" x14ac:dyDescent="0.3">
      <c r="A4" s="98" t="s">
        <v>1227</v>
      </c>
      <c r="B4" s="99"/>
      <c r="C4" s="98" t="s">
        <v>1228</v>
      </c>
      <c r="D4" s="100">
        <v>1</v>
      </c>
      <c r="E4" s="101">
        <v>2</v>
      </c>
    </row>
    <row r="5" spans="1:5" x14ac:dyDescent="0.3">
      <c r="A5" s="102" t="s">
        <v>1258</v>
      </c>
      <c r="B5" s="99"/>
      <c r="C5" s="99"/>
      <c r="D5" s="115"/>
      <c r="E5" s="129"/>
    </row>
    <row r="6" spans="1:5" x14ac:dyDescent="0.3">
      <c r="A6" s="112" t="s">
        <v>1489</v>
      </c>
      <c r="B6" s="99"/>
      <c r="C6" s="99"/>
      <c r="D6" s="115"/>
      <c r="E6" s="129"/>
    </row>
    <row r="7" spans="1:5" ht="12.75" customHeight="1" x14ac:dyDescent="0.3">
      <c r="A7" s="112" t="s">
        <v>1490</v>
      </c>
      <c r="B7" s="106">
        <v>1</v>
      </c>
      <c r="C7" s="107">
        <v>1</v>
      </c>
      <c r="D7" s="114"/>
      <c r="E7" s="115"/>
    </row>
    <row r="8" spans="1:5" ht="12.75" customHeight="1" x14ac:dyDescent="0.3">
      <c r="A8" s="112" t="s">
        <v>1491</v>
      </c>
      <c r="B8" s="106">
        <v>2</v>
      </c>
      <c r="C8" s="107">
        <v>2</v>
      </c>
      <c r="D8" s="114"/>
      <c r="E8" s="115"/>
    </row>
    <row r="9" spans="1:5" ht="12.75" customHeight="1" x14ac:dyDescent="0.3">
      <c r="A9" s="112" t="s">
        <v>1492</v>
      </c>
      <c r="B9" s="106">
        <v>3</v>
      </c>
      <c r="C9" s="107">
        <v>3</v>
      </c>
      <c r="D9" s="108" t="s">
        <v>1493</v>
      </c>
      <c r="E9" s="109" t="s">
        <v>1494</v>
      </c>
    </row>
    <row r="10" spans="1:5" ht="12.75" customHeight="1" x14ac:dyDescent="0.3">
      <c r="A10" s="112" t="s">
        <v>1495</v>
      </c>
      <c r="B10" s="106">
        <v>4</v>
      </c>
      <c r="C10" s="107">
        <v>4</v>
      </c>
      <c r="D10" s="114"/>
      <c r="E10" s="115"/>
    </row>
    <row r="11" spans="1:5" ht="12.75" customHeight="1" x14ac:dyDescent="0.3">
      <c r="A11" s="112" t="s">
        <v>1496</v>
      </c>
      <c r="B11" s="106">
        <v>5</v>
      </c>
      <c r="C11" s="107">
        <v>5</v>
      </c>
      <c r="D11" s="114"/>
      <c r="E11" s="115"/>
    </row>
    <row r="12" spans="1:5" x14ac:dyDescent="0.3">
      <c r="A12" s="112" t="s">
        <v>1497</v>
      </c>
      <c r="B12" s="106">
        <v>6</v>
      </c>
      <c r="C12" s="107">
        <v>6</v>
      </c>
      <c r="D12" s="114"/>
      <c r="E12" s="115"/>
    </row>
    <row r="13" spans="1:5" ht="12.75" customHeight="1" x14ac:dyDescent="0.3">
      <c r="A13" s="105" t="s">
        <v>1498</v>
      </c>
      <c r="B13" s="106">
        <v>7</v>
      </c>
      <c r="C13" s="113">
        <v>7</v>
      </c>
      <c r="D13" s="108" t="s">
        <v>1493</v>
      </c>
      <c r="E13" s="109" t="s">
        <v>1494</v>
      </c>
    </row>
    <row r="14" spans="1:5" x14ac:dyDescent="0.3">
      <c r="A14" s="112" t="s">
        <v>1499</v>
      </c>
      <c r="B14" s="99"/>
      <c r="C14" s="99"/>
      <c r="D14" s="114"/>
      <c r="E14" s="129"/>
    </row>
    <row r="15" spans="1:5" ht="12.75" customHeight="1" x14ac:dyDescent="0.3">
      <c r="A15" s="112" t="s">
        <v>1500</v>
      </c>
      <c r="B15" s="106">
        <v>8</v>
      </c>
      <c r="C15" s="107">
        <v>8</v>
      </c>
      <c r="D15" s="114"/>
      <c r="E15" s="115"/>
    </row>
    <row r="16" spans="1:5" ht="12.75" customHeight="1" x14ac:dyDescent="0.3">
      <c r="A16" s="112" t="s">
        <v>1501</v>
      </c>
      <c r="B16" s="106">
        <v>9</v>
      </c>
      <c r="C16" s="107">
        <v>9</v>
      </c>
      <c r="D16" s="110">
        <v>210.82</v>
      </c>
      <c r="E16" s="111">
        <v>147.38</v>
      </c>
    </row>
    <row r="17" spans="1:5" ht="12.75" customHeight="1" x14ac:dyDescent="0.3">
      <c r="A17" s="112" t="s">
        <v>1502</v>
      </c>
      <c r="B17" s="117">
        <v>10</v>
      </c>
      <c r="C17" s="119">
        <v>10</v>
      </c>
      <c r="D17" s="110">
        <v>73.914000000000001</v>
      </c>
      <c r="E17" s="111">
        <v>42.485999999999997</v>
      </c>
    </row>
    <row r="18" spans="1:5" ht="12.75" customHeight="1" x14ac:dyDescent="0.3">
      <c r="A18" s="112" t="s">
        <v>1503</v>
      </c>
      <c r="B18" s="117">
        <v>11</v>
      </c>
      <c r="C18" s="119">
        <v>11</v>
      </c>
      <c r="D18" s="114"/>
      <c r="E18" s="115"/>
    </row>
    <row r="19" spans="1:5" ht="12.75" customHeight="1" x14ac:dyDescent="0.3">
      <c r="A19" s="112" t="s">
        <v>1504</v>
      </c>
      <c r="B19" s="117">
        <v>12</v>
      </c>
      <c r="C19" s="119">
        <v>12</v>
      </c>
      <c r="D19" s="114"/>
      <c r="E19" s="115"/>
    </row>
    <row r="20" spans="1:5" ht="12.75" customHeight="1" x14ac:dyDescent="0.3">
      <c r="A20" s="112" t="s">
        <v>1505</v>
      </c>
      <c r="B20" s="117">
        <v>13</v>
      </c>
      <c r="C20" s="119">
        <v>13</v>
      </c>
      <c r="D20" s="114"/>
      <c r="E20" s="115"/>
    </row>
    <row r="21" spans="1:5" ht="12.75" customHeight="1" x14ac:dyDescent="0.3">
      <c r="A21" s="112" t="s">
        <v>1506</v>
      </c>
      <c r="B21" s="117">
        <v>14</v>
      </c>
      <c r="C21" s="119">
        <v>14</v>
      </c>
      <c r="D21" s="114"/>
      <c r="E21" s="115"/>
    </row>
    <row r="22" spans="1:5" ht="12.75" customHeight="1" x14ac:dyDescent="0.3">
      <c r="A22" s="112" t="s">
        <v>1507</v>
      </c>
      <c r="B22" s="117">
        <v>15</v>
      </c>
      <c r="C22" s="119">
        <v>15</v>
      </c>
      <c r="D22" s="114"/>
      <c r="E22" s="115"/>
    </row>
    <row r="23" spans="1:5" ht="12.75" customHeight="1" x14ac:dyDescent="0.3">
      <c r="A23" s="112" t="s">
        <v>1508</v>
      </c>
      <c r="B23" s="117">
        <v>16</v>
      </c>
      <c r="C23" s="119">
        <v>16</v>
      </c>
      <c r="D23" s="114"/>
      <c r="E23" s="115"/>
    </row>
    <row r="24" spans="1:5" x14ac:dyDescent="0.3">
      <c r="A24" s="102" t="s">
        <v>1509</v>
      </c>
      <c r="B24" s="117">
        <v>17</v>
      </c>
      <c r="C24" s="118">
        <v>17</v>
      </c>
      <c r="D24" s="110">
        <v>284.73399999999998</v>
      </c>
      <c r="E24" s="111">
        <v>189.86600000000001</v>
      </c>
    </row>
    <row r="25" spans="1:5" x14ac:dyDescent="0.3">
      <c r="A25" s="112" t="s">
        <v>1510</v>
      </c>
      <c r="B25" s="99"/>
      <c r="C25" s="99"/>
      <c r="D25" s="114"/>
      <c r="E25" s="129"/>
    </row>
    <row r="26" spans="1:5" ht="12.75" customHeight="1" x14ac:dyDescent="0.3">
      <c r="A26" s="112" t="s">
        <v>1511</v>
      </c>
      <c r="B26" s="117">
        <v>18</v>
      </c>
      <c r="C26" s="119">
        <v>18</v>
      </c>
      <c r="D26" s="110">
        <v>987.29499999999996</v>
      </c>
      <c r="E26" s="111">
        <v>978.75</v>
      </c>
    </row>
    <row r="27" spans="1:5" ht="12.75" customHeight="1" x14ac:dyDescent="0.3">
      <c r="A27" s="112" t="s">
        <v>1512</v>
      </c>
      <c r="B27" s="117">
        <v>19</v>
      </c>
      <c r="C27" s="119">
        <v>19</v>
      </c>
      <c r="D27" s="114"/>
      <c r="E27" s="115"/>
    </row>
    <row r="28" spans="1:5" ht="12.75" customHeight="1" x14ac:dyDescent="0.3">
      <c r="A28" s="112" t="s">
        <v>1513</v>
      </c>
      <c r="B28" s="117">
        <v>20</v>
      </c>
      <c r="C28" s="119">
        <v>20</v>
      </c>
      <c r="D28" s="114"/>
      <c r="E28" s="115"/>
    </row>
    <row r="29" spans="1:5" ht="12.75" customHeight="1" x14ac:dyDescent="0.3">
      <c r="A29" s="112" t="s">
        <v>1514</v>
      </c>
      <c r="B29" s="117">
        <v>21</v>
      </c>
      <c r="C29" s="119">
        <v>21</v>
      </c>
      <c r="D29" s="114"/>
      <c r="E29" s="115"/>
    </row>
    <row r="30" spans="1:5" ht="12.75" customHeight="1" x14ac:dyDescent="0.3">
      <c r="A30" s="112" t="s">
        <v>1515</v>
      </c>
      <c r="B30" s="117">
        <v>22</v>
      </c>
      <c r="C30" s="119">
        <v>22</v>
      </c>
      <c r="D30" s="114"/>
      <c r="E30" s="115"/>
    </row>
    <row r="31" spans="1:5" ht="12.75" customHeight="1" x14ac:dyDescent="0.3">
      <c r="A31" s="105" t="s">
        <v>1516</v>
      </c>
      <c r="B31" s="117">
        <v>23</v>
      </c>
      <c r="C31" s="119">
        <v>23</v>
      </c>
      <c r="D31" s="114"/>
      <c r="E31" s="115"/>
    </row>
    <row r="32" spans="1:5" x14ac:dyDescent="0.3">
      <c r="A32" s="102" t="s">
        <v>1517</v>
      </c>
      <c r="B32" s="117">
        <v>24</v>
      </c>
      <c r="C32" s="118">
        <v>24</v>
      </c>
      <c r="D32" s="110">
        <v>987.29499999999996</v>
      </c>
      <c r="E32" s="111">
        <v>978.75</v>
      </c>
    </row>
    <row r="33" spans="1:5" ht="12.75" customHeight="1" x14ac:dyDescent="0.3">
      <c r="A33" s="102" t="s">
        <v>1518</v>
      </c>
      <c r="B33" s="117">
        <v>25</v>
      </c>
      <c r="C33" s="118">
        <v>25</v>
      </c>
      <c r="D33" s="108" t="s">
        <v>1519</v>
      </c>
      <c r="E33" s="109" t="s">
        <v>1520</v>
      </c>
    </row>
    <row r="34" spans="1:5" x14ac:dyDescent="0.3">
      <c r="A34" s="102" t="s">
        <v>1267</v>
      </c>
      <c r="B34" s="99"/>
      <c r="C34" s="99"/>
      <c r="D34" s="114"/>
      <c r="E34" s="129"/>
    </row>
    <row r="35" spans="1:5" x14ac:dyDescent="0.3">
      <c r="A35" s="112" t="s">
        <v>1521</v>
      </c>
      <c r="B35" s="99"/>
      <c r="C35" s="99"/>
      <c r="D35" s="114"/>
      <c r="E35" s="129"/>
    </row>
    <row r="36" spans="1:5" ht="12.75" customHeight="1" x14ac:dyDescent="0.3">
      <c r="A36" s="112" t="s">
        <v>1522</v>
      </c>
      <c r="B36" s="117">
        <v>26</v>
      </c>
      <c r="C36" s="119">
        <v>26</v>
      </c>
      <c r="D36" s="114"/>
      <c r="E36" s="115"/>
    </row>
    <row r="37" spans="1:5" ht="12.75" customHeight="1" x14ac:dyDescent="0.3">
      <c r="A37" s="105" t="s">
        <v>1523</v>
      </c>
      <c r="B37" s="117">
        <v>27</v>
      </c>
      <c r="C37" s="119">
        <v>27</v>
      </c>
      <c r="D37" s="114"/>
      <c r="E37" s="115"/>
    </row>
    <row r="38" spans="1:5" ht="12.75" customHeight="1" x14ac:dyDescent="0.3">
      <c r="A38" s="105" t="s">
        <v>1524</v>
      </c>
      <c r="B38" s="117">
        <v>28</v>
      </c>
      <c r="C38" s="119">
        <v>28</v>
      </c>
      <c r="D38" s="110">
        <v>142.08699999999999</v>
      </c>
      <c r="E38" s="111">
        <v>659.29700000000003</v>
      </c>
    </row>
    <row r="39" spans="1:5" x14ac:dyDescent="0.3">
      <c r="A39" s="112" t="s">
        <v>1525</v>
      </c>
      <c r="B39" s="117">
        <v>29</v>
      </c>
      <c r="C39" s="119">
        <v>29</v>
      </c>
      <c r="D39" s="114"/>
      <c r="E39" s="115"/>
    </row>
    <row r="40" spans="1:5" x14ac:dyDescent="0.3">
      <c r="A40" s="102" t="s">
        <v>1526</v>
      </c>
      <c r="B40" s="117">
        <v>30</v>
      </c>
      <c r="C40" s="118">
        <v>30</v>
      </c>
      <c r="D40" s="110">
        <v>142.08699999999999</v>
      </c>
      <c r="E40" s="111">
        <v>659.29700000000003</v>
      </c>
    </row>
    <row r="41" spans="1:5" x14ac:dyDescent="0.3">
      <c r="A41" s="102" t="s">
        <v>1527</v>
      </c>
      <c r="B41" s="99"/>
      <c r="C41" s="99"/>
      <c r="D41" s="114"/>
      <c r="E41" s="129"/>
    </row>
    <row r="42" spans="1:5" ht="12.75" customHeight="1" x14ac:dyDescent="0.3">
      <c r="A42" s="105" t="s">
        <v>1528</v>
      </c>
      <c r="B42" s="117">
        <v>31</v>
      </c>
      <c r="C42" s="119">
        <v>31</v>
      </c>
      <c r="D42" s="108" t="s">
        <v>1529</v>
      </c>
      <c r="E42" s="109" t="s">
        <v>1530</v>
      </c>
    </row>
    <row r="43" spans="1:5" ht="12.75" customHeight="1" x14ac:dyDescent="0.3">
      <c r="A43" s="112" t="s">
        <v>1531</v>
      </c>
      <c r="B43" s="117">
        <v>32</v>
      </c>
      <c r="C43" s="119">
        <v>32</v>
      </c>
      <c r="D43" s="108" t="s">
        <v>1532</v>
      </c>
      <c r="E43" s="109" t="s">
        <v>1533</v>
      </c>
    </row>
    <row r="44" spans="1:5" ht="12.75" customHeight="1" x14ac:dyDescent="0.3">
      <c r="A44" s="112" t="s">
        <v>1534</v>
      </c>
      <c r="B44" s="117">
        <v>33</v>
      </c>
      <c r="C44" s="119">
        <v>33</v>
      </c>
      <c r="D44" s="114"/>
      <c r="E44" s="115"/>
    </row>
    <row r="45" spans="1:5" ht="12.75" customHeight="1" x14ac:dyDescent="0.3">
      <c r="A45" s="112" t="s">
        <v>1535</v>
      </c>
      <c r="B45" s="117">
        <v>34</v>
      </c>
      <c r="C45" s="119">
        <v>34</v>
      </c>
      <c r="D45" s="108" t="s">
        <v>1536</v>
      </c>
      <c r="E45" s="109" t="s">
        <v>1537</v>
      </c>
    </row>
    <row r="46" spans="1:5" ht="12.75" customHeight="1" x14ac:dyDescent="0.3">
      <c r="A46" s="112" t="s">
        <v>1538</v>
      </c>
      <c r="B46" s="117">
        <v>35</v>
      </c>
      <c r="C46" s="119">
        <v>35</v>
      </c>
      <c r="D46" s="114"/>
      <c r="E46" s="115"/>
    </row>
    <row r="47" spans="1:5" ht="12.75" customHeight="1" x14ac:dyDescent="0.3">
      <c r="A47" s="112" t="s">
        <v>1539</v>
      </c>
      <c r="B47" s="117">
        <v>36</v>
      </c>
      <c r="C47" s="116" t="s">
        <v>1249</v>
      </c>
      <c r="D47" s="114"/>
      <c r="E47" s="115"/>
    </row>
    <row r="48" spans="1:5" ht="12.75" customHeight="1" x14ac:dyDescent="0.3">
      <c r="A48" s="102" t="s">
        <v>1540</v>
      </c>
      <c r="B48" s="117">
        <v>37</v>
      </c>
      <c r="C48" s="118">
        <v>36</v>
      </c>
      <c r="D48" s="108" t="s">
        <v>1541</v>
      </c>
      <c r="E48" s="109" t="s">
        <v>1542</v>
      </c>
    </row>
    <row r="49" spans="1:5" x14ac:dyDescent="0.3">
      <c r="A49" s="102" t="s">
        <v>1543</v>
      </c>
      <c r="B49" s="99"/>
      <c r="C49" s="99"/>
      <c r="D49" s="114"/>
      <c r="E49" s="129"/>
    </row>
    <row r="50" spans="1:5" ht="12.75" customHeight="1" x14ac:dyDescent="0.3">
      <c r="A50" s="112" t="s">
        <v>1544</v>
      </c>
      <c r="B50" s="117">
        <v>38</v>
      </c>
      <c r="C50" s="119">
        <v>37</v>
      </c>
      <c r="D50" s="114"/>
      <c r="E50" s="115"/>
    </row>
    <row r="51" spans="1:5" ht="12.75" customHeight="1" x14ac:dyDescent="0.3">
      <c r="A51" s="105" t="s">
        <v>1545</v>
      </c>
      <c r="B51" s="117">
        <v>39</v>
      </c>
      <c r="C51" s="119">
        <v>38</v>
      </c>
      <c r="D51" s="114"/>
      <c r="E51" s="115"/>
    </row>
    <row r="52" spans="1:5" x14ac:dyDescent="0.3">
      <c r="A52" s="102" t="s">
        <v>1546</v>
      </c>
      <c r="B52" s="117">
        <v>40</v>
      </c>
      <c r="C52" s="118">
        <v>39</v>
      </c>
      <c r="D52" s="114"/>
      <c r="E52" s="115"/>
    </row>
    <row r="53" spans="1:5" ht="12.75" customHeight="1" x14ac:dyDescent="0.3">
      <c r="A53" s="105" t="s">
        <v>1547</v>
      </c>
      <c r="B53" s="117">
        <v>41</v>
      </c>
      <c r="C53" s="119">
        <v>40</v>
      </c>
      <c r="D53" s="110">
        <v>635.60900000000004</v>
      </c>
      <c r="E53" s="109" t="s">
        <v>1548</v>
      </c>
    </row>
    <row r="54" spans="1:5" ht="12.75" customHeight="1" x14ac:dyDescent="0.3">
      <c r="A54" s="102" t="s">
        <v>1549</v>
      </c>
      <c r="B54" s="117">
        <v>42</v>
      </c>
      <c r="C54" s="118">
        <v>41</v>
      </c>
      <c r="D54" s="108" t="s">
        <v>1550</v>
      </c>
      <c r="E54" s="109" t="s">
        <v>1551</v>
      </c>
    </row>
    <row r="55" spans="1:5" ht="12.75" customHeight="1" x14ac:dyDescent="0.3">
      <c r="A55" s="105" t="s">
        <v>1552</v>
      </c>
      <c r="B55" s="117">
        <v>43</v>
      </c>
      <c r="C55" s="118">
        <v>42</v>
      </c>
      <c r="D55" s="108" t="s">
        <v>1553</v>
      </c>
      <c r="E55" s="109" t="s">
        <v>1554</v>
      </c>
    </row>
    <row r="56" spans="1:5" ht="12.75" customHeight="1" x14ac:dyDescent="0.3">
      <c r="A56" s="112" t="s">
        <v>1555</v>
      </c>
      <c r="B56" s="117">
        <v>44</v>
      </c>
      <c r="C56" s="119">
        <v>43</v>
      </c>
      <c r="D56" s="110">
        <v>976.03700000000003</v>
      </c>
      <c r="E56" s="109" t="s">
        <v>1554</v>
      </c>
    </row>
    <row r="57" spans="1:5" ht="12.75" customHeight="1" x14ac:dyDescent="0.3">
      <c r="A57" s="112" t="s">
        <v>1556</v>
      </c>
      <c r="B57" s="117">
        <v>45</v>
      </c>
      <c r="C57" s="119">
        <v>44</v>
      </c>
      <c r="D57" s="110">
        <v>467.887</v>
      </c>
      <c r="E57" s="115"/>
    </row>
    <row r="58" spans="1:5" ht="12.75" customHeight="1" x14ac:dyDescent="0.3">
      <c r="A58" s="102" t="s">
        <v>1557</v>
      </c>
      <c r="B58" s="99"/>
      <c r="C58" s="99"/>
      <c r="D58" s="114"/>
      <c r="E58" s="129"/>
    </row>
    <row r="59" spans="1:5" ht="12.75" customHeight="1" x14ac:dyDescent="0.3">
      <c r="A59" s="112" t="s">
        <v>1558</v>
      </c>
      <c r="B59" s="117">
        <v>46</v>
      </c>
      <c r="C59" s="119">
        <v>45</v>
      </c>
      <c r="D59" s="114"/>
      <c r="E59" s="115"/>
    </row>
    <row r="60" spans="1:5" ht="12.75" customHeight="1" x14ac:dyDescent="0.3">
      <c r="A60" s="112" t="s">
        <v>1559</v>
      </c>
      <c r="B60" s="117">
        <v>47</v>
      </c>
      <c r="C60" s="119">
        <v>46</v>
      </c>
      <c r="D60" s="108" t="s">
        <v>1560</v>
      </c>
      <c r="E60" s="109" t="s">
        <v>1561</v>
      </c>
    </row>
    <row r="61" spans="1:5" ht="12.75" customHeight="1" x14ac:dyDescent="0.3">
      <c r="A61" s="112" t="s">
        <v>1562</v>
      </c>
      <c r="B61" s="117">
        <v>48</v>
      </c>
      <c r="C61" s="119">
        <v>47</v>
      </c>
      <c r="D61" s="110">
        <v>90.783000000000001</v>
      </c>
      <c r="E61" s="111">
        <v>16.268999999999998</v>
      </c>
    </row>
    <row r="62" spans="1:5" ht="12.75" customHeight="1" x14ac:dyDescent="0.3">
      <c r="A62" s="112" t="s">
        <v>1563</v>
      </c>
      <c r="B62" s="117">
        <v>49</v>
      </c>
      <c r="C62" s="119">
        <v>48</v>
      </c>
      <c r="D62" s="108" t="s">
        <v>1564</v>
      </c>
      <c r="E62" s="109" t="s">
        <v>1565</v>
      </c>
    </row>
    <row r="63" spans="1:5" ht="12.75" customHeight="1" x14ac:dyDescent="0.3">
      <c r="A63" s="112" t="s">
        <v>1566</v>
      </c>
      <c r="B63" s="117">
        <v>50</v>
      </c>
      <c r="C63" s="119">
        <v>49</v>
      </c>
      <c r="D63" s="114"/>
      <c r="E63" s="115"/>
    </row>
    <row r="64" spans="1:5" ht="12.75" customHeight="1" x14ac:dyDescent="0.3">
      <c r="A64" s="112" t="s">
        <v>1567</v>
      </c>
      <c r="B64" s="117">
        <v>51</v>
      </c>
      <c r="C64" s="119">
        <v>50</v>
      </c>
      <c r="D64" s="114"/>
      <c r="E64" s="115"/>
    </row>
    <row r="65" spans="1:5" ht="12.75" customHeight="1" x14ac:dyDescent="0.3">
      <c r="A65" s="112" t="s">
        <v>1568</v>
      </c>
      <c r="B65" s="117">
        <v>52</v>
      </c>
      <c r="C65" s="119">
        <v>51</v>
      </c>
      <c r="D65" s="114"/>
      <c r="E65" s="115"/>
    </row>
    <row r="66" spans="1:5" ht="12.75" customHeight="1" x14ac:dyDescent="0.3">
      <c r="A66" s="112" t="s">
        <v>1569</v>
      </c>
      <c r="B66" s="117">
        <v>53</v>
      </c>
      <c r="C66" s="119">
        <v>52</v>
      </c>
      <c r="D66" s="108" t="s">
        <v>1570</v>
      </c>
      <c r="E66" s="109" t="s">
        <v>1571</v>
      </c>
    </row>
    <row r="67" spans="1:5" ht="12.75" customHeight="1" x14ac:dyDescent="0.3">
      <c r="A67" s="102" t="s">
        <v>1572</v>
      </c>
      <c r="B67" s="117">
        <v>54</v>
      </c>
      <c r="C67" s="118">
        <v>53</v>
      </c>
      <c r="D67" s="108" t="s">
        <v>1573</v>
      </c>
      <c r="E67" s="109" t="s">
        <v>1574</v>
      </c>
    </row>
    <row r="68" spans="1:5" ht="12.75" customHeight="1" x14ac:dyDescent="0.3">
      <c r="A68" s="105" t="s">
        <v>1575</v>
      </c>
      <c r="B68" s="117">
        <v>55</v>
      </c>
      <c r="C68" s="118">
        <v>54</v>
      </c>
      <c r="D68" s="108" t="s">
        <v>1576</v>
      </c>
      <c r="E68" s="109" t="s">
        <v>1577</v>
      </c>
    </row>
    <row r="69" spans="1:5" ht="12.75" customHeight="1" x14ac:dyDescent="0.3">
      <c r="A69" s="102" t="s">
        <v>1578</v>
      </c>
      <c r="B69" s="117">
        <v>56</v>
      </c>
      <c r="C69" s="118">
        <v>55</v>
      </c>
      <c r="D69" s="108" t="s">
        <v>1579</v>
      </c>
      <c r="E69" s="109" t="s">
        <v>1580</v>
      </c>
    </row>
    <row r="70" spans="1:5" ht="12.75" customHeight="1" x14ac:dyDescent="0.3">
      <c r="A70" s="102" t="s">
        <v>1581</v>
      </c>
      <c r="B70" s="99"/>
      <c r="C70" s="99"/>
      <c r="D70" s="114"/>
      <c r="E70" s="129"/>
    </row>
    <row r="71" spans="1:5" ht="12.75" customHeight="1" x14ac:dyDescent="0.3">
      <c r="A71" s="112" t="s">
        <v>1558</v>
      </c>
      <c r="B71" s="117">
        <v>57</v>
      </c>
      <c r="C71" s="119">
        <v>56</v>
      </c>
      <c r="D71" s="114"/>
      <c r="E71" s="115"/>
    </row>
    <row r="72" spans="1:5" ht="12.75" customHeight="1" x14ac:dyDescent="0.3">
      <c r="A72" s="112" t="s">
        <v>1559</v>
      </c>
      <c r="B72" s="117">
        <v>58</v>
      </c>
      <c r="C72" s="119">
        <v>57</v>
      </c>
      <c r="D72" s="108" t="s">
        <v>1582</v>
      </c>
      <c r="E72" s="115"/>
    </row>
    <row r="73" spans="1:5" ht="12.75" customHeight="1" x14ac:dyDescent="0.3">
      <c r="A73" s="112" t="s">
        <v>1562</v>
      </c>
      <c r="B73" s="117">
        <v>59</v>
      </c>
      <c r="C73" s="119">
        <v>58</v>
      </c>
      <c r="D73" s="114"/>
      <c r="E73" s="115"/>
    </row>
    <row r="74" spans="1:5" ht="12.75" customHeight="1" x14ac:dyDescent="0.3">
      <c r="A74" s="112" t="s">
        <v>1563</v>
      </c>
      <c r="B74" s="117">
        <v>60</v>
      </c>
      <c r="C74" s="119">
        <v>59</v>
      </c>
      <c r="D74" s="114"/>
      <c r="E74" s="115"/>
    </row>
    <row r="75" spans="1:5" ht="12.75" customHeight="1" x14ac:dyDescent="0.3">
      <c r="A75" s="112" t="s">
        <v>1566</v>
      </c>
      <c r="B75" s="117">
        <v>61</v>
      </c>
      <c r="C75" s="119">
        <v>60</v>
      </c>
      <c r="D75" s="114"/>
      <c r="E75" s="115"/>
    </row>
    <row r="76" spans="1:5" ht="12.75" customHeight="1" x14ac:dyDescent="0.3">
      <c r="A76" s="112" t="s">
        <v>1567</v>
      </c>
      <c r="B76" s="117">
        <v>62</v>
      </c>
      <c r="C76" s="119">
        <v>61</v>
      </c>
      <c r="D76" s="114"/>
      <c r="E76" s="115"/>
    </row>
    <row r="77" spans="1:5" ht="12.75" customHeight="1" x14ac:dyDescent="0.3">
      <c r="A77" s="112" t="s">
        <v>1583</v>
      </c>
      <c r="B77" s="117">
        <v>63</v>
      </c>
      <c r="C77" s="119">
        <v>62</v>
      </c>
      <c r="D77" s="110">
        <v>650</v>
      </c>
      <c r="E77" s="115"/>
    </row>
    <row r="78" spans="1:5" ht="12.75" customHeight="1" x14ac:dyDescent="0.3">
      <c r="A78" s="112" t="s">
        <v>1584</v>
      </c>
      <c r="B78" s="117">
        <v>64</v>
      </c>
      <c r="C78" s="119">
        <v>63</v>
      </c>
      <c r="D78" s="110">
        <v>87.236000000000004</v>
      </c>
      <c r="E78" s="115"/>
    </row>
    <row r="79" spans="1:5" ht="12.75" customHeight="1" x14ac:dyDescent="0.3">
      <c r="A79" s="102" t="s">
        <v>1585</v>
      </c>
      <c r="B79" s="117">
        <v>65</v>
      </c>
      <c r="C79" s="118">
        <v>64</v>
      </c>
      <c r="D79" s="108" t="s">
        <v>1296</v>
      </c>
      <c r="E79" s="115"/>
    </row>
    <row r="80" spans="1:5" x14ac:dyDescent="0.3">
      <c r="A80" s="102" t="s">
        <v>1586</v>
      </c>
      <c r="B80" s="99"/>
      <c r="C80" s="99"/>
      <c r="D80" s="114"/>
      <c r="E80" s="129"/>
    </row>
    <row r="81" spans="1:5" ht="12.75" customHeight="1" x14ac:dyDescent="0.3">
      <c r="A81" s="112" t="s">
        <v>1587</v>
      </c>
      <c r="B81" s="117">
        <v>66</v>
      </c>
      <c r="C81" s="119">
        <v>65</v>
      </c>
      <c r="D81" s="114"/>
      <c r="E81" s="115"/>
    </row>
    <row r="82" spans="1:5" ht="12.75" customHeight="1" x14ac:dyDescent="0.3">
      <c r="A82" s="112" t="s">
        <v>1588</v>
      </c>
      <c r="B82" s="117">
        <v>67</v>
      </c>
      <c r="C82" s="119">
        <v>66</v>
      </c>
      <c r="D82" s="114"/>
      <c r="E82" s="115"/>
    </row>
    <row r="83" spans="1:5" ht="12.75" customHeight="1" x14ac:dyDescent="0.3">
      <c r="A83" s="112" t="s">
        <v>1589</v>
      </c>
      <c r="B83" s="117">
        <v>68</v>
      </c>
      <c r="C83" s="119">
        <v>67</v>
      </c>
      <c r="D83" s="110">
        <v>546.125</v>
      </c>
      <c r="E83" s="111">
        <v>335.43900000000002</v>
      </c>
    </row>
    <row r="84" spans="1:5" x14ac:dyDescent="0.3">
      <c r="A84" s="102" t="s">
        <v>1590</v>
      </c>
      <c r="B84" s="117">
        <v>69</v>
      </c>
      <c r="C84" s="118">
        <v>68</v>
      </c>
      <c r="D84" s="110">
        <v>546.125</v>
      </c>
      <c r="E84" s="111">
        <v>335.43900000000002</v>
      </c>
    </row>
    <row r="85" spans="1:5" x14ac:dyDescent="0.3">
      <c r="A85" s="102" t="s">
        <v>1591</v>
      </c>
      <c r="B85" s="99"/>
      <c r="C85" s="99"/>
      <c r="D85" s="114"/>
      <c r="E85" s="129"/>
    </row>
    <row r="86" spans="1:5" ht="12.75" customHeight="1" x14ac:dyDescent="0.3">
      <c r="A86" s="105" t="s">
        <v>1592</v>
      </c>
      <c r="B86" s="117">
        <v>70</v>
      </c>
      <c r="C86" s="118">
        <v>69</v>
      </c>
      <c r="D86" s="110">
        <v>-3.1859999999999999</v>
      </c>
      <c r="E86" s="111">
        <v>2.2639999999999998</v>
      </c>
    </row>
    <row r="87" spans="1:5" ht="12.75" customHeight="1" x14ac:dyDescent="0.3">
      <c r="A87" s="112" t="s">
        <v>1593</v>
      </c>
      <c r="B87" s="117">
        <v>71</v>
      </c>
      <c r="C87" s="119">
        <v>70</v>
      </c>
      <c r="D87" s="110">
        <v>-3.1859999999999999</v>
      </c>
      <c r="E87" s="111">
        <v>2.2639999999999998</v>
      </c>
    </row>
    <row r="88" spans="1:5" ht="12.75" customHeight="1" x14ac:dyDescent="0.3">
      <c r="A88" s="112" t="s">
        <v>1594</v>
      </c>
      <c r="B88" s="117">
        <v>72</v>
      </c>
      <c r="C88" s="119">
        <v>71</v>
      </c>
      <c r="D88" s="114"/>
      <c r="E88" s="115"/>
    </row>
    <row r="89" spans="1:5" ht="12.75" customHeight="1" x14ac:dyDescent="0.3">
      <c r="A89" s="105" t="s">
        <v>1595</v>
      </c>
      <c r="B89" s="117">
        <v>73</v>
      </c>
      <c r="C89" s="118">
        <v>72</v>
      </c>
      <c r="D89" s="108" t="s">
        <v>1596</v>
      </c>
      <c r="E89" s="111">
        <v>717.24300000000005</v>
      </c>
    </row>
    <row r="90" spans="1:5" ht="12.75" customHeight="1" x14ac:dyDescent="0.3">
      <c r="A90" s="112" t="s">
        <v>1307</v>
      </c>
      <c r="B90" s="117">
        <v>74</v>
      </c>
      <c r="C90" s="119">
        <v>73</v>
      </c>
      <c r="D90" s="110">
        <v>663.00900000000001</v>
      </c>
      <c r="E90" s="111">
        <v>717.24300000000005</v>
      </c>
    </row>
    <row r="91" spans="1:5" ht="12.75" customHeight="1" x14ac:dyDescent="0.3">
      <c r="A91" s="112" t="s">
        <v>1309</v>
      </c>
      <c r="B91" s="117">
        <v>75</v>
      </c>
      <c r="C91" s="119">
        <v>74</v>
      </c>
      <c r="D91" s="110">
        <v>385.53100000000001</v>
      </c>
      <c r="E91" s="115"/>
    </row>
    <row r="92" spans="1:5" ht="12.75" customHeight="1" x14ac:dyDescent="0.3">
      <c r="A92" s="105" t="s">
        <v>1597</v>
      </c>
      <c r="B92" s="117">
        <v>76</v>
      </c>
      <c r="C92" s="118">
        <v>75</v>
      </c>
      <c r="D92" s="114"/>
      <c r="E92" s="115"/>
    </row>
    <row r="93" spans="1:5" ht="12.75" customHeight="1" x14ac:dyDescent="0.3">
      <c r="A93" s="112" t="s">
        <v>1598</v>
      </c>
      <c r="B93" s="117">
        <v>77</v>
      </c>
      <c r="C93" s="119">
        <v>76</v>
      </c>
      <c r="D93" s="114"/>
      <c r="E93" s="115"/>
    </row>
    <row r="94" spans="1:5" ht="12.75" customHeight="1" x14ac:dyDescent="0.3">
      <c r="A94" s="112" t="s">
        <v>1599</v>
      </c>
      <c r="B94" s="117">
        <v>78</v>
      </c>
      <c r="C94" s="119">
        <v>77</v>
      </c>
      <c r="D94" s="114"/>
      <c r="E94" s="115"/>
    </row>
    <row r="95" spans="1:5" ht="12.75" customHeight="1" x14ac:dyDescent="0.3">
      <c r="A95" s="105" t="s">
        <v>1600</v>
      </c>
      <c r="B95" s="117">
        <v>79</v>
      </c>
      <c r="C95" s="119">
        <v>78</v>
      </c>
      <c r="D95" s="114"/>
      <c r="E95" s="115"/>
    </row>
    <row r="96" spans="1:5" ht="12.75" customHeight="1" x14ac:dyDescent="0.3">
      <c r="A96" s="102" t="s">
        <v>1601</v>
      </c>
      <c r="B96" s="117">
        <v>80</v>
      </c>
      <c r="C96" s="118">
        <v>79</v>
      </c>
      <c r="D96" s="108" t="s">
        <v>1602</v>
      </c>
      <c r="E96" s="111">
        <v>719.50699999999995</v>
      </c>
    </row>
    <row r="97" spans="1:5" x14ac:dyDescent="0.3">
      <c r="A97" s="102" t="s">
        <v>1314</v>
      </c>
      <c r="B97" s="99"/>
      <c r="C97" s="99"/>
      <c r="D97" s="114"/>
      <c r="E97" s="129"/>
    </row>
    <row r="98" spans="1:5" x14ac:dyDescent="0.3">
      <c r="A98" s="112" t="s">
        <v>1250</v>
      </c>
      <c r="B98" s="99"/>
      <c r="C98" s="99"/>
      <c r="D98" s="114"/>
      <c r="E98" s="129"/>
    </row>
    <row r="99" spans="1:5" ht="12.75" customHeight="1" x14ac:dyDescent="0.3">
      <c r="A99" s="112" t="s">
        <v>1318</v>
      </c>
      <c r="B99" s="117">
        <v>81</v>
      </c>
      <c r="C99" s="119">
        <v>80</v>
      </c>
      <c r="D99" s="108" t="s">
        <v>1603</v>
      </c>
      <c r="E99" s="109" t="s">
        <v>1603</v>
      </c>
    </row>
    <row r="100" spans="1:5" ht="12.75" customHeight="1" x14ac:dyDescent="0.3">
      <c r="A100" s="112" t="s">
        <v>1319</v>
      </c>
      <c r="B100" s="117">
        <v>82</v>
      </c>
      <c r="C100" s="119">
        <v>81</v>
      </c>
      <c r="D100" s="114"/>
      <c r="E100" s="115"/>
    </row>
    <row r="101" spans="1:5" ht="12.75" customHeight="1" x14ac:dyDescent="0.3">
      <c r="A101" s="112" t="s">
        <v>1320</v>
      </c>
      <c r="B101" s="117">
        <v>83</v>
      </c>
      <c r="C101" s="119">
        <v>82</v>
      </c>
      <c r="D101" s="114"/>
      <c r="E101" s="115"/>
    </row>
    <row r="102" spans="1:5" ht="12.75" customHeight="1" x14ac:dyDescent="0.3">
      <c r="A102" s="112" t="s">
        <v>1321</v>
      </c>
      <c r="B102" s="117">
        <v>84</v>
      </c>
      <c r="C102" s="119">
        <v>83</v>
      </c>
      <c r="D102" s="114"/>
      <c r="E102" s="115"/>
    </row>
    <row r="103" spans="1:5" ht="12.75" customHeight="1" x14ac:dyDescent="0.3">
      <c r="A103" s="112" t="s">
        <v>1604</v>
      </c>
      <c r="B103" s="117">
        <v>85</v>
      </c>
      <c r="C103" s="119">
        <v>84</v>
      </c>
      <c r="D103" s="114"/>
      <c r="E103" s="115"/>
    </row>
    <row r="104" spans="1:5" ht="12.75" customHeight="1" x14ac:dyDescent="0.3">
      <c r="A104" s="102" t="s">
        <v>1605</v>
      </c>
      <c r="B104" s="117">
        <v>86</v>
      </c>
      <c r="C104" s="118">
        <v>85</v>
      </c>
      <c r="D104" s="108" t="s">
        <v>1603</v>
      </c>
      <c r="E104" s="109" t="s">
        <v>1603</v>
      </c>
    </row>
    <row r="105" spans="1:5" ht="12.75" customHeight="1" x14ac:dyDescent="0.3">
      <c r="A105" s="105" t="s">
        <v>1323</v>
      </c>
      <c r="B105" s="117">
        <v>87</v>
      </c>
      <c r="C105" s="119">
        <v>86</v>
      </c>
      <c r="D105" s="108" t="s">
        <v>1324</v>
      </c>
      <c r="E105" s="109" t="s">
        <v>1324</v>
      </c>
    </row>
    <row r="106" spans="1:5" ht="12.75" customHeight="1" x14ac:dyDescent="0.3">
      <c r="A106" s="105" t="s">
        <v>1325</v>
      </c>
      <c r="B106" s="117">
        <v>88</v>
      </c>
      <c r="C106" s="119">
        <v>87</v>
      </c>
      <c r="D106" s="114"/>
      <c r="E106" s="115"/>
    </row>
    <row r="107" spans="1:5" x14ac:dyDescent="0.3">
      <c r="A107" s="102" t="s">
        <v>1606</v>
      </c>
      <c r="B107" s="99"/>
      <c r="C107" s="99"/>
      <c r="D107" s="114"/>
      <c r="E107" s="129"/>
    </row>
    <row r="108" spans="1:5" x14ac:dyDescent="0.3">
      <c r="A108" s="112" t="s">
        <v>1607</v>
      </c>
      <c r="B108" s="117">
        <v>89</v>
      </c>
      <c r="C108" s="119">
        <v>88</v>
      </c>
      <c r="D108" s="110">
        <v>261.64</v>
      </c>
      <c r="E108" s="111">
        <v>261.64</v>
      </c>
    </row>
    <row r="109" spans="1:5" ht="12.75" customHeight="1" x14ac:dyDescent="0.3">
      <c r="A109" s="112" t="s">
        <v>1608</v>
      </c>
      <c r="B109" s="117">
        <v>90</v>
      </c>
      <c r="C109" s="119">
        <v>89</v>
      </c>
      <c r="D109" s="114"/>
      <c r="E109" s="115"/>
    </row>
    <row r="110" spans="1:5" x14ac:dyDescent="0.3">
      <c r="A110" s="112" t="s">
        <v>1609</v>
      </c>
      <c r="B110" s="117">
        <v>91</v>
      </c>
      <c r="C110" s="119">
        <v>90</v>
      </c>
      <c r="D110" s="114"/>
      <c r="E110" s="111">
        <v>52.652000000000001</v>
      </c>
    </row>
    <row r="111" spans="1:5" x14ac:dyDescent="0.3">
      <c r="A111" s="102" t="s">
        <v>1610</v>
      </c>
      <c r="B111" s="117">
        <v>92</v>
      </c>
      <c r="C111" s="118">
        <v>91</v>
      </c>
      <c r="D111" s="110">
        <v>261.64</v>
      </c>
      <c r="E111" s="111">
        <v>314.29199999999997</v>
      </c>
    </row>
    <row r="112" spans="1:5" x14ac:dyDescent="0.3">
      <c r="A112" s="112" t="s">
        <v>1327</v>
      </c>
      <c r="B112" s="117">
        <v>93</v>
      </c>
      <c r="C112" s="119">
        <v>92</v>
      </c>
      <c r="D112" s="110">
        <v>52.652000000000001</v>
      </c>
      <c r="E112" s="111">
        <v>52.652000000000001</v>
      </c>
    </row>
    <row r="113" spans="1:5" ht="12.75" customHeight="1" x14ac:dyDescent="0.3">
      <c r="A113" s="112" t="s">
        <v>1328</v>
      </c>
      <c r="B113" s="117">
        <v>94</v>
      </c>
      <c r="C113" s="119">
        <v>93</v>
      </c>
      <c r="D113" s="114"/>
      <c r="E113" s="115"/>
    </row>
    <row r="114" spans="1:5" ht="12.75" customHeight="1" x14ac:dyDescent="0.3">
      <c r="A114" s="112" t="s">
        <v>1329</v>
      </c>
      <c r="B114" s="117">
        <v>95</v>
      </c>
      <c r="C114" s="119">
        <v>94</v>
      </c>
      <c r="D114" s="110">
        <v>325.00099999999998</v>
      </c>
      <c r="E114" s="111">
        <v>325.00099999999998</v>
      </c>
    </row>
    <row r="115" spans="1:5" ht="12.75" customHeight="1" x14ac:dyDescent="0.3">
      <c r="A115" s="105" t="s">
        <v>1330</v>
      </c>
      <c r="B115" s="117">
        <v>96</v>
      </c>
      <c r="C115" s="120">
        <v>95</v>
      </c>
      <c r="D115" s="108" t="s">
        <v>1611</v>
      </c>
      <c r="E115" s="109" t="s">
        <v>1612</v>
      </c>
    </row>
    <row r="116" spans="1:5" x14ac:dyDescent="0.3">
      <c r="A116" s="105" t="s">
        <v>1333</v>
      </c>
      <c r="B116" s="117">
        <v>97</v>
      </c>
      <c r="C116" s="120">
        <v>96</v>
      </c>
      <c r="D116" s="114"/>
      <c r="E116" s="122">
        <v>0</v>
      </c>
    </row>
    <row r="117" spans="1:5" ht="12.75" customHeight="1" x14ac:dyDescent="0.3">
      <c r="A117" s="102" t="s">
        <v>1613</v>
      </c>
      <c r="B117" s="99"/>
      <c r="C117" s="99"/>
      <c r="D117" s="114"/>
      <c r="E117" s="115"/>
    </row>
    <row r="118" spans="1:5" ht="12.75" customHeight="1" x14ac:dyDescent="0.3">
      <c r="A118" s="105" t="s">
        <v>1335</v>
      </c>
      <c r="B118" s="117">
        <v>98</v>
      </c>
      <c r="C118" s="120">
        <v>97</v>
      </c>
      <c r="D118" s="108" t="s">
        <v>1614</v>
      </c>
      <c r="E118" s="109" t="s">
        <v>1615</v>
      </c>
    </row>
    <row r="119" spans="1:5" x14ac:dyDescent="0.3">
      <c r="A119" s="105" t="s">
        <v>1338</v>
      </c>
      <c r="B119" s="117">
        <v>99</v>
      </c>
      <c r="C119" s="120">
        <v>98</v>
      </c>
      <c r="D119" s="114"/>
      <c r="E119" s="115"/>
    </row>
    <row r="120" spans="1:5" ht="12.75" customHeight="1" x14ac:dyDescent="0.3">
      <c r="A120" s="112" t="s">
        <v>1339</v>
      </c>
      <c r="B120" s="117">
        <v>100</v>
      </c>
      <c r="C120" s="119">
        <v>99</v>
      </c>
      <c r="D120" s="114"/>
      <c r="E120" s="115"/>
    </row>
    <row r="121" spans="1:5" ht="12.75" customHeight="1" x14ac:dyDescent="0.3">
      <c r="A121" s="105" t="s">
        <v>1616</v>
      </c>
      <c r="B121" s="117">
        <v>101</v>
      </c>
      <c r="C121" s="118">
        <v>100</v>
      </c>
      <c r="D121" s="108" t="s">
        <v>1617</v>
      </c>
      <c r="E121" s="109" t="s">
        <v>1618</v>
      </c>
    </row>
    <row r="122" spans="1:5" x14ac:dyDescent="0.3">
      <c r="A122" s="112" t="s">
        <v>1343</v>
      </c>
      <c r="B122" s="117">
        <v>102</v>
      </c>
      <c r="C122" s="119">
        <v>101</v>
      </c>
      <c r="D122" s="114"/>
      <c r="E122" s="115"/>
    </row>
    <row r="123" spans="1:5" x14ac:dyDescent="0.3">
      <c r="A123" s="105" t="s">
        <v>1619</v>
      </c>
      <c r="B123" s="117">
        <v>103</v>
      </c>
      <c r="C123" s="119">
        <v>102</v>
      </c>
      <c r="D123" s="114"/>
      <c r="E123" s="115"/>
    </row>
    <row r="124" spans="1:5" ht="12.75" customHeight="1" x14ac:dyDescent="0.3">
      <c r="A124" s="102" t="s">
        <v>1620</v>
      </c>
      <c r="B124" s="117">
        <v>104</v>
      </c>
      <c r="C124" s="118">
        <v>103</v>
      </c>
      <c r="D124" s="108" t="s">
        <v>1617</v>
      </c>
      <c r="E124" s="109" t="s">
        <v>1618</v>
      </c>
    </row>
  </sheetData>
  <mergeCells count="5">
    <mergeCell ref="A1:D1"/>
    <mergeCell ref="A2:A3"/>
    <mergeCell ref="B2:B3"/>
    <mergeCell ref="C2:C3"/>
    <mergeCell ref="D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2E527-F3FE-4BFA-890F-2825240922D5}">
  <dimension ref="A1:E97"/>
  <sheetViews>
    <sheetView workbookViewId="0">
      <selection activeCell="G5" sqref="G5"/>
    </sheetView>
  </sheetViews>
  <sheetFormatPr defaultColWidth="9.109375" defaultRowHeight="14.4" x14ac:dyDescent="0.3"/>
  <cols>
    <col min="1" max="1" width="66.5546875" style="95" customWidth="1"/>
    <col min="2" max="2" width="10.88671875" style="95" customWidth="1"/>
    <col min="3" max="3" width="8.5546875" style="95" customWidth="1"/>
    <col min="4" max="5" width="12.6640625" style="95" customWidth="1"/>
    <col min="6" max="16384" width="9.109375" style="95"/>
  </cols>
  <sheetData>
    <row r="1" spans="1:5" ht="75.75" customHeight="1" x14ac:dyDescent="0.3">
      <c r="A1" s="161" t="s">
        <v>1621</v>
      </c>
      <c r="B1" s="166"/>
      <c r="C1" s="166"/>
      <c r="D1" s="166"/>
      <c r="E1" s="166"/>
    </row>
    <row r="2" spans="1:5" ht="15.6" x14ac:dyDescent="0.3">
      <c r="A2" s="167" t="s">
        <v>1347</v>
      </c>
      <c r="B2" s="155" t="s">
        <v>1622</v>
      </c>
      <c r="C2" s="157" t="s">
        <v>1256</v>
      </c>
      <c r="D2" s="169" t="s">
        <v>1349</v>
      </c>
      <c r="E2" s="170"/>
    </row>
    <row r="3" spans="1:5" ht="21.75" customHeight="1" x14ac:dyDescent="0.3">
      <c r="A3" s="168"/>
      <c r="B3" s="156"/>
      <c r="C3" s="158"/>
      <c r="D3" s="100">
        <v>2024</v>
      </c>
      <c r="E3" s="101">
        <v>2025</v>
      </c>
    </row>
    <row r="4" spans="1:5" ht="15.6" x14ac:dyDescent="0.3">
      <c r="A4" s="137" t="s">
        <v>1227</v>
      </c>
      <c r="B4" s="138"/>
      <c r="C4" s="137" t="s">
        <v>1228</v>
      </c>
      <c r="D4" s="139">
        <v>1</v>
      </c>
      <c r="E4" s="140">
        <v>2</v>
      </c>
    </row>
    <row r="5" spans="1:5" x14ac:dyDescent="0.3">
      <c r="A5" s="141" t="s">
        <v>1352</v>
      </c>
      <c r="B5" s="106">
        <v>1</v>
      </c>
      <c r="C5" s="113">
        <v>1</v>
      </c>
      <c r="D5" s="142" t="s">
        <v>1623</v>
      </c>
      <c r="E5" s="143" t="s">
        <v>1624</v>
      </c>
    </row>
    <row r="6" spans="1:5" x14ac:dyDescent="0.3">
      <c r="A6" s="144" t="s">
        <v>1355</v>
      </c>
      <c r="B6" s="106">
        <v>2</v>
      </c>
      <c r="C6" s="145" t="s">
        <v>1231</v>
      </c>
      <c r="D6" s="142" t="s">
        <v>1623</v>
      </c>
      <c r="E6" s="143" t="s">
        <v>1624</v>
      </c>
    </row>
    <row r="7" spans="1:5" x14ac:dyDescent="0.3">
      <c r="A7" s="141" t="s">
        <v>1625</v>
      </c>
      <c r="B7" s="138"/>
      <c r="C7" s="145" t="s">
        <v>1626</v>
      </c>
      <c r="D7" s="146"/>
      <c r="E7" s="147"/>
    </row>
    <row r="8" spans="1:5" x14ac:dyDescent="0.3">
      <c r="A8" s="144" t="s">
        <v>1357</v>
      </c>
      <c r="B8" s="106">
        <v>3</v>
      </c>
      <c r="C8" s="107">
        <v>2</v>
      </c>
      <c r="D8" s="142" t="s">
        <v>1627</v>
      </c>
      <c r="E8" s="143" t="s">
        <v>1628</v>
      </c>
    </row>
    <row r="9" spans="1:5" x14ac:dyDescent="0.3">
      <c r="A9" s="144" t="s">
        <v>1360</v>
      </c>
      <c r="B9" s="106">
        <v>4</v>
      </c>
      <c r="C9" s="107">
        <v>3</v>
      </c>
      <c r="D9" s="142" t="s">
        <v>1629</v>
      </c>
      <c r="E9" s="143" t="s">
        <v>1630</v>
      </c>
    </row>
    <row r="10" spans="1:5" x14ac:dyDescent="0.3">
      <c r="A10" s="144" t="s">
        <v>1363</v>
      </c>
      <c r="B10" s="106">
        <v>5</v>
      </c>
      <c r="C10" s="107">
        <v>4</v>
      </c>
      <c r="D10" s="146"/>
      <c r="E10" s="147"/>
    </row>
    <row r="11" spans="1:5" x14ac:dyDescent="0.3">
      <c r="A11" s="141" t="s">
        <v>1364</v>
      </c>
      <c r="B11" s="138"/>
      <c r="C11" s="128">
        <v>5</v>
      </c>
      <c r="D11" s="146"/>
      <c r="E11" s="147"/>
    </row>
    <row r="12" spans="1:5" x14ac:dyDescent="0.3">
      <c r="A12" s="144" t="s">
        <v>1365</v>
      </c>
      <c r="B12" s="106">
        <v>6</v>
      </c>
      <c r="C12" s="107">
        <v>6</v>
      </c>
      <c r="D12" s="146"/>
      <c r="E12" s="147"/>
    </row>
    <row r="13" spans="1:5" x14ac:dyDescent="0.3">
      <c r="A13" s="144" t="s">
        <v>1366</v>
      </c>
      <c r="B13" s="138"/>
      <c r="C13" s="138"/>
      <c r="D13" s="146"/>
      <c r="E13" s="148"/>
    </row>
    <row r="14" spans="1:5" x14ac:dyDescent="0.3">
      <c r="A14" s="144" t="s">
        <v>1367</v>
      </c>
      <c r="B14" s="106">
        <v>7</v>
      </c>
      <c r="C14" s="130">
        <v>7</v>
      </c>
      <c r="D14" s="146"/>
      <c r="E14" s="147"/>
    </row>
    <row r="15" spans="1:5" x14ac:dyDescent="0.3">
      <c r="A15" s="144" t="s">
        <v>1368</v>
      </c>
      <c r="B15" s="106">
        <v>8</v>
      </c>
      <c r="C15" s="130">
        <v>8</v>
      </c>
      <c r="D15" s="146"/>
      <c r="E15" s="147"/>
    </row>
    <row r="16" spans="1:5" x14ac:dyDescent="0.3">
      <c r="A16" s="144" t="s">
        <v>1369</v>
      </c>
      <c r="B16" s="106">
        <v>9</v>
      </c>
      <c r="C16" s="107">
        <v>9</v>
      </c>
      <c r="D16" s="142" t="s">
        <v>1631</v>
      </c>
      <c r="E16" s="147"/>
    </row>
    <row r="17" spans="1:5" x14ac:dyDescent="0.3">
      <c r="A17" s="144" t="s">
        <v>1372</v>
      </c>
      <c r="B17" s="117">
        <v>10</v>
      </c>
      <c r="C17" s="119">
        <v>10</v>
      </c>
      <c r="D17" s="146"/>
      <c r="E17" s="147"/>
    </row>
    <row r="18" spans="1:5" x14ac:dyDescent="0.3">
      <c r="A18" s="144" t="s">
        <v>1373</v>
      </c>
      <c r="B18" s="117">
        <v>11</v>
      </c>
      <c r="C18" s="119">
        <v>11</v>
      </c>
      <c r="D18" s="146"/>
      <c r="E18" s="147"/>
    </row>
    <row r="19" spans="1:5" x14ac:dyDescent="0.3">
      <c r="A19" s="141" t="s">
        <v>1375</v>
      </c>
      <c r="B19" s="117">
        <v>12</v>
      </c>
      <c r="C19" s="119">
        <v>12</v>
      </c>
      <c r="D19" s="146"/>
      <c r="E19" s="147"/>
    </row>
    <row r="20" spans="1:5" x14ac:dyDescent="0.3">
      <c r="A20" s="144" t="s">
        <v>1377</v>
      </c>
      <c r="B20" s="117">
        <v>13</v>
      </c>
      <c r="C20" s="132">
        <v>13</v>
      </c>
      <c r="D20" s="110">
        <v>235.97</v>
      </c>
      <c r="E20" s="111">
        <v>72.863</v>
      </c>
    </row>
    <row r="21" spans="1:5" x14ac:dyDescent="0.3">
      <c r="A21" s="144" t="s">
        <v>1378</v>
      </c>
      <c r="B21" s="117">
        <v>14</v>
      </c>
      <c r="C21" s="119">
        <v>14</v>
      </c>
      <c r="D21" s="110">
        <v>42.884</v>
      </c>
      <c r="E21" s="111">
        <v>-5.45</v>
      </c>
    </row>
    <row r="22" spans="1:5" x14ac:dyDescent="0.3">
      <c r="A22" s="149" t="s">
        <v>1632</v>
      </c>
      <c r="B22" s="117">
        <v>15</v>
      </c>
      <c r="C22" s="119">
        <v>15</v>
      </c>
      <c r="D22" s="146"/>
      <c r="E22" s="147"/>
    </row>
    <row r="23" spans="1:5" x14ac:dyDescent="0.3">
      <c r="A23" s="150" t="s">
        <v>1380</v>
      </c>
      <c r="B23" s="117">
        <v>16</v>
      </c>
      <c r="C23" s="118">
        <v>16</v>
      </c>
      <c r="D23" s="142" t="s">
        <v>1633</v>
      </c>
      <c r="E23" s="143" t="s">
        <v>1634</v>
      </c>
    </row>
    <row r="24" spans="1:5" x14ac:dyDescent="0.3">
      <c r="A24" s="144" t="s">
        <v>1383</v>
      </c>
      <c r="B24" s="117">
        <v>17</v>
      </c>
      <c r="C24" s="119">
        <v>17</v>
      </c>
      <c r="D24" s="110">
        <v>92.043000000000006</v>
      </c>
      <c r="E24" s="111">
        <v>56.823999999999998</v>
      </c>
    </row>
    <row r="25" spans="1:5" x14ac:dyDescent="0.3">
      <c r="A25" s="144" t="s">
        <v>1384</v>
      </c>
      <c r="B25" s="117">
        <v>18</v>
      </c>
      <c r="C25" s="119">
        <v>18</v>
      </c>
      <c r="D25" s="110">
        <v>52.551000000000002</v>
      </c>
      <c r="E25" s="111">
        <v>10.696999999999999</v>
      </c>
    </row>
    <row r="26" spans="1:5" x14ac:dyDescent="0.3">
      <c r="A26" s="144" t="s">
        <v>1385</v>
      </c>
      <c r="B26" s="117">
        <v>19</v>
      </c>
      <c r="C26" s="132">
        <v>19</v>
      </c>
      <c r="D26" s="110">
        <v>116.27500000000001</v>
      </c>
      <c r="E26" s="111">
        <v>148.87</v>
      </c>
    </row>
    <row r="27" spans="1:5" x14ac:dyDescent="0.3">
      <c r="A27" s="144" t="s">
        <v>1386</v>
      </c>
      <c r="B27" s="117">
        <v>20</v>
      </c>
      <c r="C27" s="151" t="s">
        <v>1251</v>
      </c>
      <c r="D27" s="110">
        <v>100.244</v>
      </c>
      <c r="E27" s="111">
        <v>125.038</v>
      </c>
    </row>
    <row r="28" spans="1:5" x14ac:dyDescent="0.3">
      <c r="A28" s="144" t="s">
        <v>1387</v>
      </c>
      <c r="B28" s="117">
        <v>21</v>
      </c>
      <c r="C28" s="145" t="s">
        <v>1234</v>
      </c>
      <c r="D28" s="110">
        <v>13.523</v>
      </c>
      <c r="E28" s="111">
        <v>19.57</v>
      </c>
    </row>
    <row r="29" spans="1:5" x14ac:dyDescent="0.3">
      <c r="A29" s="144" t="s">
        <v>1388</v>
      </c>
      <c r="B29" s="117">
        <v>22</v>
      </c>
      <c r="C29" s="119">
        <v>20</v>
      </c>
      <c r="D29" s="142" t="s">
        <v>1389</v>
      </c>
      <c r="E29" s="143" t="s">
        <v>1635</v>
      </c>
    </row>
    <row r="30" spans="1:5" x14ac:dyDescent="0.3">
      <c r="A30" s="144" t="s">
        <v>1391</v>
      </c>
      <c r="B30" s="117">
        <v>23</v>
      </c>
      <c r="C30" s="119">
        <v>21</v>
      </c>
      <c r="D30" s="146"/>
      <c r="E30" s="111">
        <v>3.4020000000000001</v>
      </c>
    </row>
    <row r="31" spans="1:5" x14ac:dyDescent="0.3">
      <c r="A31" s="141" t="s">
        <v>1392</v>
      </c>
      <c r="B31" s="117">
        <v>24</v>
      </c>
      <c r="C31" s="118">
        <v>22</v>
      </c>
      <c r="D31" s="142" t="s">
        <v>1636</v>
      </c>
      <c r="E31" s="143" t="s">
        <v>1637</v>
      </c>
    </row>
    <row r="32" spans="1:5" x14ac:dyDescent="0.3">
      <c r="A32" s="144" t="s">
        <v>1395</v>
      </c>
      <c r="B32" s="117">
        <v>25</v>
      </c>
      <c r="C32" s="119">
        <v>23</v>
      </c>
      <c r="D32" s="142" t="s">
        <v>1638</v>
      </c>
      <c r="E32" s="143" t="s">
        <v>1639</v>
      </c>
    </row>
    <row r="33" spans="1:5" x14ac:dyDescent="0.3">
      <c r="A33" s="144" t="s">
        <v>1398</v>
      </c>
      <c r="B33" s="117">
        <v>26</v>
      </c>
      <c r="C33" s="119">
        <v>24</v>
      </c>
      <c r="D33" s="110">
        <v>385.22899999999998</v>
      </c>
      <c r="E33" s="111">
        <v>223.982</v>
      </c>
    </row>
    <row r="34" spans="1:5" x14ac:dyDescent="0.3">
      <c r="A34" s="141" t="s">
        <v>1399</v>
      </c>
      <c r="B34" s="117">
        <v>27</v>
      </c>
      <c r="C34" s="118">
        <v>25</v>
      </c>
      <c r="D34" s="110">
        <v>365.697</v>
      </c>
      <c r="E34" s="143" t="s">
        <v>1640</v>
      </c>
    </row>
    <row r="35" spans="1:5" x14ac:dyDescent="0.3">
      <c r="A35" s="144" t="s">
        <v>1401</v>
      </c>
      <c r="B35" s="117">
        <v>28</v>
      </c>
      <c r="C35" s="145" t="s">
        <v>1235</v>
      </c>
      <c r="D35" s="110">
        <v>365.697</v>
      </c>
      <c r="E35" s="111">
        <v>369.84</v>
      </c>
    </row>
    <row r="36" spans="1:5" x14ac:dyDescent="0.3">
      <c r="A36" s="144" t="s">
        <v>1402</v>
      </c>
      <c r="B36" s="117">
        <v>29</v>
      </c>
      <c r="C36" s="119">
        <v>26</v>
      </c>
      <c r="D36" s="146"/>
      <c r="E36" s="143" t="s">
        <v>1403</v>
      </c>
    </row>
    <row r="37" spans="1:5" x14ac:dyDescent="0.3">
      <c r="A37" s="144" t="s">
        <v>1404</v>
      </c>
      <c r="B37" s="117">
        <v>30</v>
      </c>
      <c r="C37" s="119">
        <v>27</v>
      </c>
      <c r="D37" s="146"/>
      <c r="E37" s="147"/>
    </row>
    <row r="38" spans="1:5" x14ac:dyDescent="0.3">
      <c r="A38" s="141" t="s">
        <v>1405</v>
      </c>
      <c r="B38" s="117">
        <v>31</v>
      </c>
      <c r="C38" s="118">
        <v>28</v>
      </c>
      <c r="D38" s="110">
        <v>177.916</v>
      </c>
      <c r="E38" s="111">
        <v>386.21800000000002</v>
      </c>
    </row>
    <row r="39" spans="1:5" x14ac:dyDescent="0.3">
      <c r="A39" s="144" t="s">
        <v>1406</v>
      </c>
      <c r="B39" s="117">
        <v>32</v>
      </c>
      <c r="C39" s="119">
        <v>29</v>
      </c>
      <c r="D39" s="110">
        <v>188.626</v>
      </c>
      <c r="E39" s="111">
        <v>471.49400000000003</v>
      </c>
    </row>
    <row r="40" spans="1:5" x14ac:dyDescent="0.3">
      <c r="A40" s="144" t="s">
        <v>1407</v>
      </c>
      <c r="B40" s="117">
        <v>33</v>
      </c>
      <c r="C40" s="119">
        <v>30</v>
      </c>
      <c r="D40" s="110">
        <v>10.71</v>
      </c>
      <c r="E40" s="111">
        <v>85.275999999999996</v>
      </c>
    </row>
    <row r="41" spans="1:5" x14ac:dyDescent="0.3">
      <c r="A41" s="141" t="s">
        <v>1408</v>
      </c>
      <c r="B41" s="117">
        <v>34</v>
      </c>
      <c r="C41" s="118">
        <v>31</v>
      </c>
      <c r="D41" s="142" t="s">
        <v>1641</v>
      </c>
      <c r="E41" s="143" t="s">
        <v>1642</v>
      </c>
    </row>
    <row r="42" spans="1:5" x14ac:dyDescent="0.3">
      <c r="A42" s="141" t="s">
        <v>1643</v>
      </c>
      <c r="B42" s="117">
        <v>35</v>
      </c>
      <c r="C42" s="119">
        <v>32</v>
      </c>
      <c r="D42" s="142" t="s">
        <v>1644</v>
      </c>
      <c r="E42" s="143" t="s">
        <v>1645</v>
      </c>
    </row>
    <row r="43" spans="1:5" x14ac:dyDescent="0.3">
      <c r="A43" s="144" t="s">
        <v>1414</v>
      </c>
      <c r="B43" s="117">
        <v>36</v>
      </c>
      <c r="C43" s="132">
        <v>33</v>
      </c>
      <c r="D43" s="142" t="s">
        <v>1646</v>
      </c>
      <c r="E43" s="143" t="s">
        <v>1415</v>
      </c>
    </row>
    <row r="44" spans="1:5" x14ac:dyDescent="0.3">
      <c r="A44" s="144" t="s">
        <v>1416</v>
      </c>
      <c r="B44" s="117">
        <v>37</v>
      </c>
      <c r="C44" s="145" t="s">
        <v>1236</v>
      </c>
      <c r="D44" s="110">
        <v>21.178000000000001</v>
      </c>
      <c r="E44" s="147"/>
    </row>
    <row r="45" spans="1:5" x14ac:dyDescent="0.3">
      <c r="A45" s="144" t="s">
        <v>1417</v>
      </c>
      <c r="B45" s="117">
        <v>38</v>
      </c>
      <c r="C45" s="145" t="s">
        <v>1237</v>
      </c>
      <c r="D45" s="146"/>
      <c r="E45" s="147"/>
    </row>
    <row r="46" spans="1:5" x14ac:dyDescent="0.3">
      <c r="A46" s="144" t="s">
        <v>1418</v>
      </c>
      <c r="B46" s="117">
        <v>39</v>
      </c>
      <c r="C46" s="145" t="s">
        <v>1238</v>
      </c>
      <c r="D46" s="142" t="s">
        <v>1647</v>
      </c>
      <c r="E46" s="143" t="s">
        <v>1415</v>
      </c>
    </row>
    <row r="47" spans="1:5" x14ac:dyDescent="0.3">
      <c r="A47" s="144" t="s">
        <v>1419</v>
      </c>
      <c r="B47" s="117">
        <v>40</v>
      </c>
      <c r="C47" s="152" t="s">
        <v>1239</v>
      </c>
      <c r="D47" s="146"/>
      <c r="E47" s="147"/>
    </row>
    <row r="48" spans="1:5" x14ac:dyDescent="0.3">
      <c r="A48" s="144" t="s">
        <v>1420</v>
      </c>
      <c r="B48" s="117">
        <v>41</v>
      </c>
      <c r="C48" s="145" t="s">
        <v>1240</v>
      </c>
      <c r="D48" s="146"/>
      <c r="E48" s="147"/>
    </row>
    <row r="49" spans="1:5" x14ac:dyDescent="0.3">
      <c r="A49" s="144" t="s">
        <v>1421</v>
      </c>
      <c r="B49" s="117">
        <v>42</v>
      </c>
      <c r="C49" s="152" t="s">
        <v>1241</v>
      </c>
      <c r="D49" s="110">
        <v>49.250999999999998</v>
      </c>
      <c r="E49" s="111">
        <v>5.4749999999999996</v>
      </c>
    </row>
    <row r="50" spans="1:5" x14ac:dyDescent="0.3">
      <c r="A50" s="144" t="s">
        <v>1420</v>
      </c>
      <c r="B50" s="117">
        <v>43</v>
      </c>
      <c r="C50" s="145" t="s">
        <v>1242</v>
      </c>
      <c r="D50" s="146"/>
      <c r="E50" s="147"/>
    </row>
    <row r="51" spans="1:5" x14ac:dyDescent="0.3">
      <c r="A51" s="144" t="s">
        <v>1422</v>
      </c>
      <c r="B51" s="117">
        <v>44</v>
      </c>
      <c r="C51" s="152" t="s">
        <v>1243</v>
      </c>
      <c r="D51" s="110">
        <v>54.697000000000003</v>
      </c>
      <c r="E51" s="111">
        <v>396.74700000000001</v>
      </c>
    </row>
    <row r="52" spans="1:5" x14ac:dyDescent="0.3">
      <c r="A52" s="144" t="s">
        <v>1420</v>
      </c>
      <c r="B52" s="117">
        <v>45</v>
      </c>
      <c r="C52" s="145" t="s">
        <v>1244</v>
      </c>
      <c r="D52" s="146"/>
      <c r="E52" s="147"/>
    </row>
    <row r="53" spans="1:5" x14ac:dyDescent="0.3">
      <c r="A53" s="144" t="s">
        <v>1423</v>
      </c>
      <c r="B53" s="117">
        <v>46</v>
      </c>
      <c r="C53" s="145" t="s">
        <v>1245</v>
      </c>
      <c r="D53" s="110">
        <v>247.184</v>
      </c>
      <c r="E53" s="111">
        <v>131.75200000000001</v>
      </c>
    </row>
    <row r="54" spans="1:5" x14ac:dyDescent="0.3">
      <c r="A54" s="144" t="s">
        <v>1424</v>
      </c>
      <c r="B54" s="117">
        <v>47</v>
      </c>
      <c r="C54" s="119">
        <v>34</v>
      </c>
      <c r="D54" s="146"/>
      <c r="E54" s="122">
        <v>142</v>
      </c>
    </row>
    <row r="55" spans="1:5" x14ac:dyDescent="0.3">
      <c r="A55" s="144" t="s">
        <v>1425</v>
      </c>
      <c r="B55" s="117">
        <v>48</v>
      </c>
      <c r="C55" s="119">
        <v>35</v>
      </c>
      <c r="D55" s="146"/>
      <c r="E55" s="147"/>
    </row>
    <row r="56" spans="1:5" x14ac:dyDescent="0.3">
      <c r="A56" s="144" t="s">
        <v>1426</v>
      </c>
      <c r="B56" s="117">
        <v>49</v>
      </c>
      <c r="C56" s="119">
        <v>36</v>
      </c>
      <c r="D56" s="146"/>
      <c r="E56" s="147"/>
    </row>
    <row r="57" spans="1:5" x14ac:dyDescent="0.3">
      <c r="A57" s="144" t="s">
        <v>1427</v>
      </c>
      <c r="B57" s="117">
        <v>50</v>
      </c>
      <c r="C57" s="119">
        <v>37</v>
      </c>
      <c r="D57" s="110">
        <v>194.68600000000001</v>
      </c>
      <c r="E57" s="111">
        <v>314.50900000000001</v>
      </c>
    </row>
    <row r="58" spans="1:5" x14ac:dyDescent="0.3">
      <c r="A58" s="141" t="s">
        <v>1428</v>
      </c>
      <c r="B58" s="138"/>
      <c r="C58" s="134">
        <v>38</v>
      </c>
      <c r="D58" s="146"/>
      <c r="E58" s="147"/>
    </row>
    <row r="59" spans="1:5" x14ac:dyDescent="0.3">
      <c r="A59" s="141" t="s">
        <v>1429</v>
      </c>
      <c r="B59" s="117">
        <v>51</v>
      </c>
      <c r="C59" s="118">
        <v>39</v>
      </c>
      <c r="D59" s="110">
        <v>-161.36099999999999</v>
      </c>
      <c r="E59" s="111">
        <v>-210.68600000000001</v>
      </c>
    </row>
    <row r="60" spans="1:5" x14ac:dyDescent="0.3">
      <c r="A60" s="144" t="s">
        <v>1430</v>
      </c>
      <c r="B60" s="117">
        <v>52</v>
      </c>
      <c r="C60" s="119">
        <v>40</v>
      </c>
      <c r="D60" s="146"/>
      <c r="E60" s="147"/>
    </row>
    <row r="61" spans="1:5" x14ac:dyDescent="0.3">
      <c r="A61" s="144" t="s">
        <v>1431</v>
      </c>
      <c r="B61" s="117">
        <v>53</v>
      </c>
      <c r="C61" s="119">
        <v>41</v>
      </c>
      <c r="D61" s="110">
        <v>161.36099999999999</v>
      </c>
      <c r="E61" s="111">
        <v>210.68600000000001</v>
      </c>
    </row>
    <row r="62" spans="1:5" x14ac:dyDescent="0.3">
      <c r="A62" s="141" t="s">
        <v>1432</v>
      </c>
      <c r="B62" s="117">
        <v>54</v>
      </c>
      <c r="C62" s="118">
        <v>42</v>
      </c>
      <c r="D62" s="142" t="s">
        <v>1648</v>
      </c>
      <c r="E62" s="143" t="s">
        <v>1649</v>
      </c>
    </row>
    <row r="63" spans="1:5" x14ac:dyDescent="0.3">
      <c r="A63" s="144" t="s">
        <v>1435</v>
      </c>
      <c r="B63" s="138"/>
      <c r="C63" s="138"/>
      <c r="D63" s="146"/>
      <c r="E63" s="148"/>
    </row>
    <row r="64" spans="1:5" x14ac:dyDescent="0.3">
      <c r="A64" s="141" t="s">
        <v>1436</v>
      </c>
      <c r="B64" s="117">
        <v>55</v>
      </c>
      <c r="C64" s="118">
        <v>43</v>
      </c>
      <c r="D64" s="142" t="s">
        <v>1650</v>
      </c>
      <c r="E64" s="143" t="s">
        <v>1651</v>
      </c>
    </row>
    <row r="65" spans="1:5" x14ac:dyDescent="0.3">
      <c r="A65" s="141" t="s">
        <v>1439</v>
      </c>
      <c r="B65" s="117">
        <v>56</v>
      </c>
      <c r="C65" s="118">
        <v>44</v>
      </c>
      <c r="D65" s="121">
        <v>0</v>
      </c>
      <c r="E65" s="122">
        <v>0</v>
      </c>
    </row>
    <row r="66" spans="1:5" x14ac:dyDescent="0.3">
      <c r="A66" s="144" t="s">
        <v>1440</v>
      </c>
      <c r="B66" s="117">
        <v>57</v>
      </c>
      <c r="C66" s="132">
        <v>45</v>
      </c>
      <c r="D66" s="146"/>
      <c r="E66" s="143" t="s">
        <v>1441</v>
      </c>
    </row>
    <row r="67" spans="1:5" x14ac:dyDescent="0.3">
      <c r="A67" s="144" t="s">
        <v>1652</v>
      </c>
      <c r="B67" s="117">
        <v>58</v>
      </c>
      <c r="C67" s="119">
        <v>46</v>
      </c>
      <c r="D67" s="146"/>
      <c r="E67" s="147"/>
    </row>
    <row r="68" spans="1:5" x14ac:dyDescent="0.3">
      <c r="A68" s="144" t="s">
        <v>1443</v>
      </c>
      <c r="B68" s="117">
        <v>59</v>
      </c>
      <c r="C68" s="132">
        <v>47</v>
      </c>
      <c r="D68" s="110">
        <v>190.45099999999999</v>
      </c>
      <c r="E68" s="111">
        <v>39.475000000000001</v>
      </c>
    </row>
    <row r="69" spans="1:5" x14ac:dyDescent="0.3">
      <c r="A69" s="144" t="s">
        <v>1652</v>
      </c>
      <c r="B69" s="117">
        <v>60</v>
      </c>
      <c r="C69" s="119">
        <v>48</v>
      </c>
      <c r="D69" s="146"/>
      <c r="E69" s="147"/>
    </row>
    <row r="70" spans="1:5" x14ac:dyDescent="0.3">
      <c r="A70" s="144" t="s">
        <v>1444</v>
      </c>
      <c r="B70" s="117">
        <v>61</v>
      </c>
      <c r="C70" s="119">
        <v>49</v>
      </c>
      <c r="D70" s="146"/>
      <c r="E70" s="147"/>
    </row>
    <row r="71" spans="1:5" x14ac:dyDescent="0.3">
      <c r="A71" s="144" t="s">
        <v>1445</v>
      </c>
      <c r="B71" s="117">
        <v>62</v>
      </c>
      <c r="C71" s="132">
        <v>50</v>
      </c>
      <c r="D71" s="110">
        <v>54.703000000000003</v>
      </c>
      <c r="E71" s="143" t="s">
        <v>1653</v>
      </c>
    </row>
    <row r="72" spans="1:5" x14ac:dyDescent="0.3">
      <c r="A72" s="144" t="s">
        <v>1447</v>
      </c>
      <c r="B72" s="117">
        <v>63</v>
      </c>
      <c r="C72" s="119">
        <v>51</v>
      </c>
      <c r="D72" s="146"/>
      <c r="E72" s="147"/>
    </row>
    <row r="73" spans="1:5" x14ac:dyDescent="0.3">
      <c r="A73" s="150" t="s">
        <v>1448</v>
      </c>
      <c r="B73" s="117">
        <v>64</v>
      </c>
      <c r="C73" s="118">
        <v>52</v>
      </c>
      <c r="D73" s="110">
        <v>245.154</v>
      </c>
      <c r="E73" s="143" t="s">
        <v>1654</v>
      </c>
    </row>
    <row r="74" spans="1:5" x14ac:dyDescent="0.3">
      <c r="A74" s="141" t="s">
        <v>1450</v>
      </c>
      <c r="B74" s="117">
        <v>65</v>
      </c>
      <c r="C74" s="118">
        <v>53</v>
      </c>
      <c r="D74" s="146"/>
      <c r="E74" s="147"/>
    </row>
    <row r="75" spans="1:5" x14ac:dyDescent="0.3">
      <c r="A75" s="144" t="s">
        <v>1451</v>
      </c>
      <c r="B75" s="117">
        <v>66</v>
      </c>
      <c r="C75" s="119">
        <v>54</v>
      </c>
      <c r="D75" s="146"/>
      <c r="E75" s="147"/>
    </row>
    <row r="76" spans="1:5" x14ac:dyDescent="0.3">
      <c r="A76" s="144" t="s">
        <v>1452</v>
      </c>
      <c r="B76" s="117">
        <v>67</v>
      </c>
      <c r="C76" s="119">
        <v>55</v>
      </c>
      <c r="D76" s="146"/>
      <c r="E76" s="147"/>
    </row>
    <row r="77" spans="1:5" x14ac:dyDescent="0.3">
      <c r="A77" s="144" t="s">
        <v>1453</v>
      </c>
      <c r="B77" s="117">
        <v>68</v>
      </c>
      <c r="C77" s="132">
        <v>56</v>
      </c>
      <c r="D77" s="110">
        <v>428.94299999999998</v>
      </c>
      <c r="E77" s="111">
        <v>471.50200000000001</v>
      </c>
    </row>
    <row r="78" spans="1:5" x14ac:dyDescent="0.3">
      <c r="A78" s="144" t="s">
        <v>1454</v>
      </c>
      <c r="B78" s="117">
        <v>69</v>
      </c>
      <c r="C78" s="119">
        <v>57</v>
      </c>
      <c r="D78" s="146"/>
      <c r="E78" s="147"/>
    </row>
    <row r="79" spans="1:5" x14ac:dyDescent="0.3">
      <c r="A79" s="144" t="s">
        <v>1455</v>
      </c>
      <c r="B79" s="117">
        <v>70</v>
      </c>
      <c r="C79" s="119">
        <v>58</v>
      </c>
      <c r="D79" s="110">
        <v>98.611000000000004</v>
      </c>
      <c r="E79" s="143" t="s">
        <v>1655</v>
      </c>
    </row>
    <row r="80" spans="1:5" x14ac:dyDescent="0.3">
      <c r="A80" s="150" t="s">
        <v>1457</v>
      </c>
      <c r="B80" s="117">
        <v>71</v>
      </c>
      <c r="C80" s="118">
        <v>59</v>
      </c>
      <c r="D80" s="110">
        <v>527.55399999999997</v>
      </c>
      <c r="E80" s="143" t="s">
        <v>1656</v>
      </c>
    </row>
    <row r="81" spans="1:5" x14ac:dyDescent="0.3">
      <c r="A81" s="150" t="s">
        <v>1459</v>
      </c>
      <c r="B81" s="138"/>
      <c r="C81" s="138"/>
      <c r="D81" s="146"/>
      <c r="E81" s="148"/>
    </row>
    <row r="82" spans="1:5" x14ac:dyDescent="0.3">
      <c r="A82" s="141" t="s">
        <v>1460</v>
      </c>
      <c r="B82" s="117">
        <v>72</v>
      </c>
      <c r="C82" s="118">
        <v>60</v>
      </c>
      <c r="D82" s="121">
        <v>0</v>
      </c>
      <c r="E82" s="143" t="s">
        <v>1657</v>
      </c>
    </row>
    <row r="83" spans="1:5" x14ac:dyDescent="0.3">
      <c r="A83" s="141" t="s">
        <v>1658</v>
      </c>
      <c r="B83" s="117">
        <v>73</v>
      </c>
      <c r="C83" s="118">
        <v>61</v>
      </c>
      <c r="D83" s="110">
        <v>282.39999999999998</v>
      </c>
      <c r="E83" s="122">
        <v>0</v>
      </c>
    </row>
    <row r="84" spans="1:5" x14ac:dyDescent="0.3">
      <c r="A84" s="150" t="s">
        <v>1463</v>
      </c>
      <c r="B84" s="117">
        <v>74</v>
      </c>
      <c r="C84" s="118">
        <v>62</v>
      </c>
      <c r="D84" s="142" t="s">
        <v>1659</v>
      </c>
      <c r="E84" s="143" t="s">
        <v>1660</v>
      </c>
    </row>
    <row r="85" spans="1:5" x14ac:dyDescent="0.3">
      <c r="A85" s="150" t="s">
        <v>1466</v>
      </c>
      <c r="B85" s="117">
        <v>75</v>
      </c>
      <c r="C85" s="118">
        <v>63</v>
      </c>
      <c r="D85" s="142" t="s">
        <v>1661</v>
      </c>
      <c r="E85" s="143" t="s">
        <v>1662</v>
      </c>
    </row>
    <row r="86" spans="1:5" x14ac:dyDescent="0.3">
      <c r="A86" s="150" t="s">
        <v>1469</v>
      </c>
      <c r="B86" s="138"/>
      <c r="C86" s="138"/>
      <c r="D86" s="146"/>
      <c r="E86" s="148"/>
    </row>
    <row r="87" spans="1:5" x14ac:dyDescent="0.3">
      <c r="A87" s="141" t="s">
        <v>1470</v>
      </c>
      <c r="B87" s="117">
        <v>76</v>
      </c>
      <c r="C87" s="118">
        <v>64</v>
      </c>
      <c r="D87" s="142" t="s">
        <v>1663</v>
      </c>
      <c r="E87" s="143" t="s">
        <v>1664</v>
      </c>
    </row>
    <row r="88" spans="1:5" x14ac:dyDescent="0.3">
      <c r="A88" s="141" t="s">
        <v>1473</v>
      </c>
      <c r="B88" s="117">
        <v>77</v>
      </c>
      <c r="C88" s="118">
        <v>65</v>
      </c>
      <c r="D88" s="121">
        <v>0</v>
      </c>
      <c r="E88" s="122">
        <v>0</v>
      </c>
    </row>
    <row r="89" spans="1:5" x14ac:dyDescent="0.3">
      <c r="A89" s="144" t="s">
        <v>1474</v>
      </c>
      <c r="B89" s="117">
        <v>78</v>
      </c>
      <c r="C89" s="119">
        <v>66</v>
      </c>
      <c r="D89" s="142" t="s">
        <v>1665</v>
      </c>
      <c r="E89" s="143" t="s">
        <v>1666</v>
      </c>
    </row>
    <row r="90" spans="1:5" x14ac:dyDescent="0.3">
      <c r="A90" s="144" t="s">
        <v>1667</v>
      </c>
      <c r="B90" s="117">
        <v>79</v>
      </c>
      <c r="C90" s="145" t="s">
        <v>1246</v>
      </c>
      <c r="D90" s="146"/>
      <c r="E90" s="147"/>
    </row>
    <row r="91" spans="1:5" x14ac:dyDescent="0.3">
      <c r="A91" s="144" t="s">
        <v>1668</v>
      </c>
      <c r="B91" s="117">
        <v>80</v>
      </c>
      <c r="C91" s="145" t="s">
        <v>1247</v>
      </c>
      <c r="D91" s="146"/>
      <c r="E91" s="147"/>
    </row>
    <row r="92" spans="1:5" x14ac:dyDescent="0.3">
      <c r="A92" s="141" t="s">
        <v>1479</v>
      </c>
      <c r="B92" s="138"/>
      <c r="C92" s="134">
        <v>67</v>
      </c>
      <c r="D92" s="146"/>
      <c r="E92" s="147"/>
    </row>
    <row r="93" spans="1:5" x14ac:dyDescent="0.3">
      <c r="A93" s="144" t="s">
        <v>1669</v>
      </c>
      <c r="B93" s="117">
        <v>81</v>
      </c>
      <c r="C93" s="145" t="s">
        <v>1248</v>
      </c>
      <c r="D93" s="146"/>
      <c r="E93" s="147"/>
    </row>
    <row r="94" spans="1:5" x14ac:dyDescent="0.3">
      <c r="A94" s="144" t="s">
        <v>1481</v>
      </c>
      <c r="B94" s="117">
        <v>82</v>
      </c>
      <c r="C94" s="119">
        <v>68</v>
      </c>
      <c r="D94" s="146"/>
      <c r="E94" s="147"/>
    </row>
    <row r="95" spans="1:5" x14ac:dyDescent="0.3">
      <c r="A95" s="150" t="s">
        <v>1482</v>
      </c>
      <c r="B95" s="138"/>
      <c r="C95" s="138"/>
      <c r="D95" s="146"/>
      <c r="E95" s="148"/>
    </row>
    <row r="96" spans="1:5" x14ac:dyDescent="0.3">
      <c r="A96" s="141" t="s">
        <v>1483</v>
      </c>
      <c r="B96" s="117">
        <v>83</v>
      </c>
      <c r="C96" s="118">
        <v>69</v>
      </c>
      <c r="D96" s="142" t="s">
        <v>1614</v>
      </c>
      <c r="E96" s="143" t="s">
        <v>1615</v>
      </c>
    </row>
    <row r="97" spans="1:5" x14ac:dyDescent="0.3">
      <c r="A97" s="141" t="s">
        <v>1484</v>
      </c>
      <c r="B97" s="117">
        <v>84</v>
      </c>
      <c r="C97" s="118">
        <v>70</v>
      </c>
      <c r="D97" s="121">
        <v>0</v>
      </c>
      <c r="E97" s="122">
        <v>0</v>
      </c>
    </row>
  </sheetData>
  <mergeCells count="5">
    <mergeCell ref="A1:E1"/>
    <mergeCell ref="A2:A3"/>
    <mergeCell ref="B2:B3"/>
    <mergeCell ref="C2:C3"/>
    <mergeCell ref="D2:E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workbookViewId="0">
      <selection activeCell="H5" sqref="H5"/>
    </sheetView>
  </sheetViews>
  <sheetFormatPr defaultRowHeight="14.4" x14ac:dyDescent="0.3"/>
  <cols>
    <col min="1" max="1" width="17.33203125" bestFit="1" customWidth="1"/>
    <col min="2" max="2" width="11.109375" bestFit="1" customWidth="1"/>
  </cols>
  <sheetData>
    <row r="1" spans="1:3" x14ac:dyDescent="0.3">
      <c r="A1" s="1" t="s">
        <v>0</v>
      </c>
      <c r="B1" s="2">
        <v>2931055.6</v>
      </c>
      <c r="C1" s="3">
        <f>B1/$B$10</f>
        <v>2.0759856699704E-2</v>
      </c>
    </row>
    <row r="2" spans="1:3" x14ac:dyDescent="0.3">
      <c r="A2" s="1" t="s">
        <v>1</v>
      </c>
      <c r="B2" s="2">
        <v>13046710.830000002</v>
      </c>
      <c r="C2" s="3">
        <f t="shared" ref="C2:C10" si="0">B2/$B$10</f>
        <v>9.2406246825640664E-2</v>
      </c>
    </row>
    <row r="3" spans="1:3" x14ac:dyDescent="0.3">
      <c r="A3" s="1" t="s">
        <v>2</v>
      </c>
      <c r="B3" s="2">
        <v>19110834.23</v>
      </c>
      <c r="C3" s="3">
        <f t="shared" si="0"/>
        <v>0.13535675680345266</v>
      </c>
    </row>
    <row r="4" spans="1:3" x14ac:dyDescent="0.3">
      <c r="A4" s="1" t="s">
        <v>3</v>
      </c>
      <c r="B4" s="2">
        <v>1478545.5300000003</v>
      </c>
      <c r="C4" s="3">
        <f t="shared" si="0"/>
        <v>1.047212933346877E-2</v>
      </c>
    </row>
    <row r="5" spans="1:3" x14ac:dyDescent="0.3">
      <c r="A5" s="1" t="s">
        <v>4</v>
      </c>
      <c r="B5" s="2">
        <v>14940828.189999999</v>
      </c>
      <c r="C5" s="3">
        <f t="shared" si="0"/>
        <v>0.10582175657101076</v>
      </c>
    </row>
    <row r="6" spans="1:3" x14ac:dyDescent="0.3">
      <c r="A6" s="1" t="s">
        <v>5</v>
      </c>
      <c r="B6" s="2">
        <v>778011.35000000009</v>
      </c>
      <c r="C6" s="3">
        <f t="shared" si="0"/>
        <v>5.5104393573234354E-3</v>
      </c>
    </row>
    <row r="7" spans="1:3" x14ac:dyDescent="0.3">
      <c r="A7" s="1" t="s">
        <v>6</v>
      </c>
      <c r="B7" s="2">
        <v>731641.90999999992</v>
      </c>
      <c r="C7" s="3">
        <f t="shared" si="0"/>
        <v>5.1820174298630598E-3</v>
      </c>
    </row>
    <row r="8" spans="1:3" x14ac:dyDescent="0.3">
      <c r="A8" s="1" t="s">
        <v>7</v>
      </c>
      <c r="B8" s="2">
        <v>82754113.899999917</v>
      </c>
      <c r="C8" s="3">
        <f t="shared" si="0"/>
        <v>0.58612451632612539</v>
      </c>
    </row>
    <row r="9" spans="1:3" x14ac:dyDescent="0.3">
      <c r="A9" s="1" t="s">
        <v>8</v>
      </c>
      <c r="B9" s="2">
        <v>5416882.3699999992</v>
      </c>
      <c r="C9" s="3">
        <f t="shared" si="0"/>
        <v>3.8366280653411342E-2</v>
      </c>
    </row>
    <row r="10" spans="1:3" x14ac:dyDescent="0.3">
      <c r="A10" s="4" t="s">
        <v>9</v>
      </c>
      <c r="B10" s="5">
        <v>141188623.90999991</v>
      </c>
      <c r="C10" s="6">
        <f t="shared" si="0"/>
        <v>1</v>
      </c>
    </row>
    <row r="14" spans="1:3" x14ac:dyDescent="0.3">
      <c r="B14" s="1" t="s">
        <v>0</v>
      </c>
      <c r="C14" s="3">
        <v>2.0759856699704E-2</v>
      </c>
    </row>
    <row r="15" spans="1:3" x14ac:dyDescent="0.3">
      <c r="B15" s="1" t="s">
        <v>1</v>
      </c>
      <c r="C15" s="3">
        <v>9.2406246825640664E-2</v>
      </c>
    </row>
    <row r="16" spans="1:3" x14ac:dyDescent="0.3">
      <c r="B16" s="1" t="s">
        <v>2</v>
      </c>
      <c r="C16" s="3">
        <v>0.13535675680345266</v>
      </c>
    </row>
    <row r="17" spans="2:3" x14ac:dyDescent="0.3">
      <c r="B17" s="1" t="s">
        <v>3</v>
      </c>
      <c r="C17" s="3">
        <v>1.047212933346877E-2</v>
      </c>
    </row>
    <row r="18" spans="2:3" x14ac:dyDescent="0.3">
      <c r="B18" s="1" t="s">
        <v>4</v>
      </c>
      <c r="C18" s="3">
        <v>0.10582175657101076</v>
      </c>
    </row>
    <row r="19" spans="2:3" x14ac:dyDescent="0.3">
      <c r="B19" s="1" t="s">
        <v>5</v>
      </c>
      <c r="C19" s="3">
        <v>5.5104393573234354E-3</v>
      </c>
    </row>
    <row r="20" spans="2:3" x14ac:dyDescent="0.3">
      <c r="B20" s="1" t="s">
        <v>6</v>
      </c>
      <c r="C20" s="3">
        <v>5.1820174298630598E-3</v>
      </c>
    </row>
    <row r="21" spans="2:3" x14ac:dyDescent="0.3">
      <c r="B21" s="1" t="s">
        <v>7</v>
      </c>
      <c r="C21" s="3">
        <v>0.58612451632612539</v>
      </c>
    </row>
    <row r="22" spans="2:3" x14ac:dyDescent="0.3">
      <c r="B22" s="1" t="s">
        <v>8</v>
      </c>
      <c r="C22" s="3">
        <v>3.8366280653411342E-2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85A02-E15E-4497-97BC-D1672296C3C1}">
  <dimension ref="B3:O48"/>
  <sheetViews>
    <sheetView workbookViewId="0">
      <selection activeCell="R10" sqref="R10"/>
    </sheetView>
  </sheetViews>
  <sheetFormatPr defaultRowHeight="14.4" x14ac:dyDescent="0.3"/>
  <cols>
    <col min="1" max="1" width="3.6640625" customWidth="1"/>
    <col min="2" max="2" width="58.33203125" bestFit="1" customWidth="1"/>
    <col min="3" max="3" width="18.44140625" style="10" hidden="1" customWidth="1"/>
    <col min="4" max="4" width="3.88671875" hidden="1" customWidth="1"/>
    <col min="5" max="5" width="12.33203125" hidden="1" customWidth="1"/>
    <col min="6" max="6" width="14.33203125" style="10" hidden="1" customWidth="1"/>
    <col min="7" max="8" width="12.33203125" style="10" hidden="1" customWidth="1"/>
    <col min="9" max="9" width="12.33203125" hidden="1" customWidth="1"/>
    <col min="10" max="10" width="0" hidden="1" customWidth="1"/>
    <col min="11" max="12" width="14" hidden="1" customWidth="1"/>
    <col min="13" max="13" width="11.88671875" hidden="1" customWidth="1"/>
    <col min="14" max="14" width="13.33203125" hidden="1" customWidth="1"/>
    <col min="15" max="15" width="19.5546875" style="10" bestFit="1" customWidth="1"/>
  </cols>
  <sheetData>
    <row r="3" spans="2:15" x14ac:dyDescent="0.3">
      <c r="B3" s="7" t="s">
        <v>10</v>
      </c>
      <c r="C3" s="8" t="s">
        <v>11</v>
      </c>
      <c r="E3" s="9" t="s">
        <v>12</v>
      </c>
      <c r="O3" s="8" t="s">
        <v>11</v>
      </c>
    </row>
    <row r="4" spans="2:15" x14ac:dyDescent="0.3">
      <c r="B4" s="11"/>
      <c r="C4" s="8" t="s">
        <v>13</v>
      </c>
      <c r="O4" s="8" t="s">
        <v>14</v>
      </c>
    </row>
    <row r="5" spans="2:15" x14ac:dyDescent="0.3">
      <c r="B5" s="12" t="s">
        <v>15</v>
      </c>
      <c r="C5" s="13">
        <f>SUM(C6:C21)</f>
        <v>31070805</v>
      </c>
      <c r="D5" s="13">
        <f>SUM(D6:D21)</f>
        <v>0</v>
      </c>
      <c r="E5" s="13">
        <f>SUM(E6:E21)</f>
        <v>32596246.350000001</v>
      </c>
      <c r="O5" s="13">
        <f>SUM(O6:O21)</f>
        <v>9091293.0999999866</v>
      </c>
    </row>
    <row r="6" spans="2:15" x14ac:dyDescent="0.3">
      <c r="B6" s="7" t="s">
        <v>16</v>
      </c>
      <c r="C6" s="14">
        <v>13148531</v>
      </c>
      <c r="E6" s="10">
        <v>13148531</v>
      </c>
      <c r="O6" s="14">
        <f>-'[2]tb_dec 25'!D8+'[2]tb_dec 25'!D128</f>
        <v>35533445.149999999</v>
      </c>
    </row>
    <row r="7" spans="2:15" x14ac:dyDescent="0.3">
      <c r="B7" s="7" t="s">
        <v>17</v>
      </c>
      <c r="C7" s="15"/>
      <c r="E7" s="10"/>
      <c r="O7" s="15"/>
    </row>
    <row r="8" spans="2:15" x14ac:dyDescent="0.3">
      <c r="B8" s="7" t="s">
        <v>18</v>
      </c>
      <c r="C8" s="15"/>
      <c r="E8" s="10"/>
      <c r="O8" s="15"/>
    </row>
    <row r="9" spans="2:15" x14ac:dyDescent="0.3">
      <c r="B9" s="16" t="s">
        <v>19</v>
      </c>
      <c r="C9" s="14">
        <v>-235897</v>
      </c>
      <c r="E9" s="10">
        <f>[3]Sheet!Q952</f>
        <v>369314.1</v>
      </c>
      <c r="O9" s="14">
        <f>'[2]tb_dec 25'!D125</f>
        <v>369840.03</v>
      </c>
    </row>
    <row r="10" spans="2:15" x14ac:dyDescent="0.3">
      <c r="B10" s="16" t="s">
        <v>20</v>
      </c>
      <c r="C10" s="14">
        <v>-479210</v>
      </c>
      <c r="E10" s="10">
        <f>[3]Sheet!Q953+[3]Sheet!Q954+[3]Sheet!K940-[3]Sheet!J954</f>
        <v>960613.24</v>
      </c>
      <c r="O10" s="14">
        <f>'[2]tb_dec 25'!D126+'[2]tb_dec 25'!D127</f>
        <v>2380493.7400000002</v>
      </c>
    </row>
    <row r="11" spans="2:15" x14ac:dyDescent="0.3">
      <c r="B11" s="16" t="s">
        <v>21</v>
      </c>
      <c r="C11" s="14">
        <v>228276</v>
      </c>
      <c r="E11" s="10">
        <f>[3]Sheet!Q972</f>
        <v>-228276</v>
      </c>
      <c r="O11" s="14">
        <f>'[2]tb_dec 25'!D139+'[2]tb_dec 25'!D140</f>
        <v>-295962</v>
      </c>
    </row>
    <row r="12" spans="2:15" ht="28.8" x14ac:dyDescent="0.3">
      <c r="B12" s="16" t="s">
        <v>22</v>
      </c>
      <c r="C12" s="14">
        <v>97036</v>
      </c>
      <c r="E12" s="10">
        <f>[3]Sheet!Q964</f>
        <v>-1092.44</v>
      </c>
      <c r="O12" s="14">
        <f>'[2]tb_dec 25'!D132</f>
        <v>5450.3</v>
      </c>
    </row>
    <row r="13" spans="2:15" x14ac:dyDescent="0.3">
      <c r="B13" s="16" t="s">
        <v>23</v>
      </c>
      <c r="C13" s="14">
        <v>-63367</v>
      </c>
      <c r="E13" s="10">
        <f>[3]Sheet!Q970</f>
        <v>-63366.83</v>
      </c>
      <c r="O13" s="14">
        <f>'[2]tb_dec 25'!D137</f>
        <v>-39475.339999999997</v>
      </c>
    </row>
    <row r="14" spans="2:15" x14ac:dyDescent="0.3">
      <c r="B14" s="16" t="s">
        <v>24</v>
      </c>
      <c r="C14" s="14">
        <v>22866</v>
      </c>
      <c r="E14" s="10">
        <f>-[3]Sheet!S950</f>
        <v>-22866.41</v>
      </c>
      <c r="O14" s="14">
        <f>'[2]tb_dec 25'!D123</f>
        <v>471502.05</v>
      </c>
    </row>
    <row r="15" spans="2:15" x14ac:dyDescent="0.3">
      <c r="B15" s="16" t="s">
        <v>25</v>
      </c>
      <c r="C15" s="14">
        <v>140644</v>
      </c>
      <c r="E15" s="10">
        <f>[3]Sheet!Q949</f>
        <v>140643.71</v>
      </c>
      <c r="O15" s="14">
        <f>'[2]tb_dec 25'!E122</f>
        <v>379477.73</v>
      </c>
    </row>
    <row r="16" spans="2:15" x14ac:dyDescent="0.3">
      <c r="B16" s="16" t="s">
        <v>26</v>
      </c>
      <c r="C16" s="14">
        <v>-60419</v>
      </c>
      <c r="E16" s="10">
        <f>[3]Sheet!Q969</f>
        <v>-60418.75</v>
      </c>
      <c r="O16" s="14">
        <f>'[2]tb_dec 25'!D136</f>
        <v>-235230.56</v>
      </c>
    </row>
    <row r="17" spans="2:15" x14ac:dyDescent="0.3">
      <c r="B17" s="7" t="s">
        <v>27</v>
      </c>
      <c r="C17" s="15"/>
      <c r="E17" s="10"/>
      <c r="O17" s="15"/>
    </row>
    <row r="18" spans="2:15" x14ac:dyDescent="0.3">
      <c r="B18" s="16" t="s">
        <v>28</v>
      </c>
      <c r="C18" s="17">
        <v>-1413659</v>
      </c>
      <c r="E18" s="10">
        <f>-I18</f>
        <v>-1413659</v>
      </c>
      <c r="G18" s="10">
        <v>315</v>
      </c>
      <c r="H18" s="10">
        <v>1413974</v>
      </c>
      <c r="I18" s="10">
        <f>H18-G18</f>
        <v>1413659</v>
      </c>
      <c r="O18" s="17">
        <f>-(659297-142087)</f>
        <v>-517210</v>
      </c>
    </row>
    <row r="19" spans="2:15" x14ac:dyDescent="0.3">
      <c r="B19" s="16" t="s">
        <v>29</v>
      </c>
      <c r="C19" s="14">
        <v>-2032817</v>
      </c>
      <c r="E19" s="10">
        <f>-(M20+M21)-891489</f>
        <v>2659819.7300000004</v>
      </c>
      <c r="G19" s="18">
        <v>17456100</v>
      </c>
      <c r="H19" s="18">
        <v>15940288</v>
      </c>
      <c r="I19" s="18">
        <f>H19-G19</f>
        <v>-1515812</v>
      </c>
      <c r="K19" s="19">
        <v>1259552.43</v>
      </c>
      <c r="L19" s="19">
        <v>2775434.16</v>
      </c>
      <c r="M19" s="10">
        <f>L19-K19</f>
        <v>1515881.7300000002</v>
      </c>
      <c r="O19" s="14">
        <f>-((81682023+1037599)-(54589583+1443924))-6271943</f>
        <v>-32958058</v>
      </c>
    </row>
    <row r="20" spans="2:15" x14ac:dyDescent="0.3">
      <c r="B20" s="16" t="s">
        <v>30</v>
      </c>
      <c r="C20" s="20">
        <v>22826949</v>
      </c>
      <c r="E20" s="10">
        <f>(I21+I22)-E28-E29+([3]Sheet!M810-[3]Sheet!E810)</f>
        <v>18215132</v>
      </c>
      <c r="G20" s="21">
        <v>2140304</v>
      </c>
      <c r="H20" s="21">
        <v>1620689</v>
      </c>
      <c r="I20" s="21">
        <f>H20-G20</f>
        <v>-519615</v>
      </c>
      <c r="K20" s="22">
        <f>G19-K19</f>
        <v>16196547.57</v>
      </c>
      <c r="L20" s="22">
        <f>H19-L19</f>
        <v>13164853.84</v>
      </c>
      <c r="M20" s="22">
        <f>L20-K20</f>
        <v>-3031693.7300000004</v>
      </c>
      <c r="O20" s="20">
        <f>((32475394+335439+719507)-(29528056+1987636+546125+1045354))-O28-O29</f>
        <v>5416771</v>
      </c>
    </row>
    <row r="21" spans="2:15" x14ac:dyDescent="0.3">
      <c r="B21" s="16" t="s">
        <v>31</v>
      </c>
      <c r="C21" s="14">
        <v>-1108128</v>
      </c>
      <c r="E21" s="10">
        <f>C21</f>
        <v>-1108128</v>
      </c>
      <c r="G21" s="23">
        <v>8805434</v>
      </c>
      <c r="H21" s="23">
        <v>30035504</v>
      </c>
      <c r="I21" s="23">
        <f>H21-G21</f>
        <v>21230070</v>
      </c>
      <c r="M21" s="22">
        <f>I20</f>
        <v>-519615</v>
      </c>
      <c r="O21" s="14">
        <v>-1419751</v>
      </c>
    </row>
    <row r="22" spans="2:15" x14ac:dyDescent="0.3">
      <c r="B22" s="12" t="s">
        <v>32</v>
      </c>
      <c r="C22" s="13">
        <f>SUM(C23:C25)</f>
        <v>740288</v>
      </c>
      <c r="D22" s="13">
        <f>SUM(D23:D25)</f>
        <v>0</v>
      </c>
      <c r="E22" s="13">
        <f>SUM(E23:E25)</f>
        <v>-1755567.1300000001</v>
      </c>
      <c r="G22" s="24">
        <v>725440</v>
      </c>
      <c r="H22" s="24">
        <v>707547</v>
      </c>
      <c r="I22" s="24">
        <f>G22-H22</f>
        <v>17893</v>
      </c>
      <c r="O22" s="13">
        <f>SUM(O23:O25)</f>
        <v>-30164</v>
      </c>
    </row>
    <row r="23" spans="2:15" x14ac:dyDescent="0.3">
      <c r="B23" s="16" t="s">
        <v>33</v>
      </c>
      <c r="C23" s="14">
        <v>120104</v>
      </c>
      <c r="E23" s="14">
        <v>-14807.4</v>
      </c>
      <c r="O23" s="10">
        <f>-6601</f>
        <v>-6601</v>
      </c>
    </row>
    <row r="24" spans="2:15" x14ac:dyDescent="0.3">
      <c r="B24" s="16" t="s">
        <v>34</v>
      </c>
      <c r="C24" s="14">
        <v>-104116</v>
      </c>
      <c r="E24" s="14">
        <v>-224878</v>
      </c>
      <c r="O24" s="14">
        <f>-23563</f>
        <v>-23563</v>
      </c>
    </row>
    <row r="25" spans="2:15" x14ac:dyDescent="0.3">
      <c r="B25" s="16" t="s">
        <v>35</v>
      </c>
      <c r="C25" s="14">
        <v>724300</v>
      </c>
      <c r="E25" s="14">
        <f>-M19</f>
        <v>-1515881.7300000002</v>
      </c>
      <c r="G25" s="10">
        <v>-31250</v>
      </c>
      <c r="H25" s="10">
        <f>E25+G25</f>
        <v>-1547131.7300000002</v>
      </c>
      <c r="O25" s="14"/>
    </row>
    <row r="26" spans="2:15" x14ac:dyDescent="0.3">
      <c r="B26" s="11"/>
      <c r="C26" s="15"/>
      <c r="O26" s="15"/>
    </row>
    <row r="27" spans="2:15" x14ac:dyDescent="0.3">
      <c r="B27" s="12" t="s">
        <v>36</v>
      </c>
      <c r="C27" s="13">
        <f>SUM(C28:C32)</f>
        <v>48277</v>
      </c>
      <c r="D27" s="13">
        <f>SUM(D28:D32)</f>
        <v>0</v>
      </c>
      <c r="E27" s="13">
        <f>SUM(E28:E33)</f>
        <v>1018690</v>
      </c>
      <c r="O27" s="13">
        <f>SUM(O28:O33)</f>
        <v>-7277500.9000000004</v>
      </c>
    </row>
    <row r="28" spans="2:15" x14ac:dyDescent="0.3">
      <c r="B28" s="16" t="s">
        <v>37</v>
      </c>
      <c r="C28" s="14">
        <v>2500007</v>
      </c>
      <c r="D28" s="14"/>
      <c r="E28" s="14">
        <v>2500007</v>
      </c>
      <c r="F28" s="25"/>
      <c r="O28" s="14">
        <f>(1699710-5488351-1250400)</f>
        <v>-5039041</v>
      </c>
    </row>
    <row r="29" spans="2:15" x14ac:dyDescent="0.3">
      <c r="B29" s="16" t="s">
        <v>38</v>
      </c>
      <c r="C29" s="14">
        <v>-117176</v>
      </c>
      <c r="D29" s="14"/>
      <c r="E29" s="14">
        <v>-117176</v>
      </c>
      <c r="O29" s="14">
        <f>(141856-96417)</f>
        <v>45439</v>
      </c>
    </row>
    <row r="30" spans="2:15" x14ac:dyDescent="0.3">
      <c r="B30" s="16" t="s">
        <v>39</v>
      </c>
      <c r="C30" s="14">
        <v>63367</v>
      </c>
      <c r="D30" s="14"/>
      <c r="E30" s="14">
        <v>63367</v>
      </c>
      <c r="O30" s="14">
        <f>-O13</f>
        <v>39475.339999999997</v>
      </c>
    </row>
    <row r="31" spans="2:15" x14ac:dyDescent="0.3">
      <c r="B31" s="16" t="s">
        <v>40</v>
      </c>
      <c r="C31" s="14">
        <v>-22866</v>
      </c>
      <c r="D31" s="14"/>
      <c r="E31" s="14">
        <v>-22866</v>
      </c>
      <c r="O31" s="14">
        <f>-O14</f>
        <v>-471502.05</v>
      </c>
    </row>
    <row r="32" spans="2:15" x14ac:dyDescent="0.3">
      <c r="B32" s="16" t="s">
        <v>41</v>
      </c>
      <c r="C32" s="14">
        <v>-2375055</v>
      </c>
      <c r="D32" s="14"/>
      <c r="E32" s="14">
        <v>-2375055</v>
      </c>
      <c r="O32" s="14">
        <f>-[2]dividended2025!E46</f>
        <v>-4207697.1900000004</v>
      </c>
    </row>
    <row r="33" spans="2:15" x14ac:dyDescent="0.3">
      <c r="B33" s="16" t="s">
        <v>42</v>
      </c>
      <c r="C33" s="14"/>
      <c r="D33" s="14"/>
      <c r="E33" s="14">
        <f>[3]Sheet!J968</f>
        <v>970413</v>
      </c>
      <c r="O33" s="14">
        <f>-'[2]tb_dec 25'!D134</f>
        <v>2355825</v>
      </c>
    </row>
    <row r="34" spans="2:15" x14ac:dyDescent="0.3">
      <c r="B34" s="12" t="s">
        <v>43</v>
      </c>
      <c r="C34" s="13">
        <f>C5+C22+C27</f>
        <v>31859370</v>
      </c>
      <c r="D34" s="13"/>
      <c r="E34" s="13">
        <f>E5+E22+E27</f>
        <v>31859369.220000003</v>
      </c>
      <c r="O34" s="13">
        <f>O5+O22+O27</f>
        <v>1783628.1999999862</v>
      </c>
    </row>
    <row r="35" spans="2:15" x14ac:dyDescent="0.3">
      <c r="B35" s="11"/>
      <c r="C35" s="15"/>
      <c r="O35" s="15"/>
    </row>
    <row r="36" spans="2:15" x14ac:dyDescent="0.3">
      <c r="B36" s="7" t="s">
        <v>44</v>
      </c>
      <c r="C36" s="14">
        <v>4553405</v>
      </c>
      <c r="E36" s="22">
        <f>C36</f>
        <v>4553405</v>
      </c>
      <c r="O36" s="14">
        <v>635609</v>
      </c>
    </row>
    <row r="37" spans="2:15" x14ac:dyDescent="0.3">
      <c r="B37" s="7" t="s">
        <v>45</v>
      </c>
      <c r="C37" s="14">
        <v>36412774</v>
      </c>
      <c r="E37" s="22">
        <f>E34+E36</f>
        <v>36412774.219999999</v>
      </c>
      <c r="O37" s="14">
        <v>2419237.6599999997</v>
      </c>
    </row>
    <row r="38" spans="2:15" x14ac:dyDescent="0.3">
      <c r="B38" s="11"/>
      <c r="C38" s="15"/>
      <c r="O38" s="15"/>
    </row>
    <row r="39" spans="2:15" x14ac:dyDescent="0.3">
      <c r="B39" s="26" t="s">
        <v>46</v>
      </c>
      <c r="C39" s="13">
        <v>31859370</v>
      </c>
      <c r="E39" s="22">
        <f>E37-C37</f>
        <v>0.2199999988079071</v>
      </c>
      <c r="O39" s="13">
        <f>O37-O36</f>
        <v>1783628.6599999997</v>
      </c>
    </row>
    <row r="40" spans="2:15" x14ac:dyDescent="0.3">
      <c r="B40" s="11"/>
      <c r="C40" s="15"/>
      <c r="O40" s="15"/>
    </row>
    <row r="41" spans="2:15" x14ac:dyDescent="0.3">
      <c r="B41" s="27" t="s">
        <v>47</v>
      </c>
      <c r="C41" s="28">
        <v>0</v>
      </c>
      <c r="O41" s="28">
        <f>O34-O39</f>
        <v>-0.46000001346692443</v>
      </c>
    </row>
    <row r="42" spans="2:15" x14ac:dyDescent="0.3">
      <c r="B42" s="16" t="s">
        <v>48</v>
      </c>
      <c r="C42" s="15"/>
      <c r="O42" s="15"/>
    </row>
    <row r="48" spans="2:15" x14ac:dyDescent="0.3">
      <c r="B48" s="2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D1157-164E-4E13-A7B9-19B7746384B2}">
  <dimension ref="A1:H143"/>
  <sheetViews>
    <sheetView workbookViewId="0">
      <selection sqref="A1:XFD1048576"/>
    </sheetView>
  </sheetViews>
  <sheetFormatPr defaultColWidth="33.44140625" defaultRowHeight="15.6" x14ac:dyDescent="0.3"/>
  <cols>
    <col min="1" max="1" width="19.88671875" style="33" bestFit="1" customWidth="1"/>
    <col min="2" max="2" width="54.6640625" style="33" customWidth="1"/>
    <col min="3" max="3" width="17.88671875" style="32" hidden="1" customWidth="1"/>
    <col min="4" max="4" width="17.88671875" style="32" customWidth="1"/>
    <col min="5" max="5" width="14.5546875" style="32" bestFit="1" customWidth="1"/>
    <col min="6" max="6" width="12.5546875" style="33" bestFit="1" customWidth="1"/>
    <col min="7" max="7" width="10.33203125" style="33" bestFit="1" customWidth="1"/>
    <col min="8" max="16384" width="33.44140625" style="33"/>
  </cols>
  <sheetData>
    <row r="1" spans="1:7" ht="31.2" x14ac:dyDescent="0.3">
      <c r="A1" s="30" t="s">
        <v>49</v>
      </c>
      <c r="B1" s="30" t="s">
        <v>50</v>
      </c>
      <c r="C1" s="31" t="s">
        <v>51</v>
      </c>
      <c r="D1" s="31" t="s">
        <v>52</v>
      </c>
    </row>
    <row r="2" spans="1:7" x14ac:dyDescent="0.3">
      <c r="A2" s="34" t="s">
        <v>53</v>
      </c>
      <c r="B2" s="34" t="s">
        <v>54</v>
      </c>
      <c r="C2" s="35">
        <v>-1308199.8999999999</v>
      </c>
      <c r="D2" s="35">
        <v>-1308199.8999999999</v>
      </c>
    </row>
    <row r="3" spans="1:7" x14ac:dyDescent="0.3">
      <c r="A3" s="36" t="s">
        <v>55</v>
      </c>
      <c r="B3" s="36" t="s">
        <v>56</v>
      </c>
      <c r="C3" s="35">
        <v>-11400586.300000001</v>
      </c>
      <c r="D3" s="35">
        <v>-11400586.300000001</v>
      </c>
    </row>
    <row r="4" spans="1:7" x14ac:dyDescent="0.3">
      <c r="A4" s="34" t="s">
        <v>57</v>
      </c>
      <c r="B4" s="34" t="s">
        <v>58</v>
      </c>
      <c r="C4" s="35">
        <v>-261640.49</v>
      </c>
      <c r="D4" s="35">
        <v>-261640.49</v>
      </c>
      <c r="F4" s="37"/>
    </row>
    <row r="5" spans="1:7" x14ac:dyDescent="0.3">
      <c r="A5" s="36" t="s">
        <v>59</v>
      </c>
      <c r="B5" s="36" t="s">
        <v>60</v>
      </c>
      <c r="C5" s="35">
        <v>0</v>
      </c>
      <c r="D5" s="35">
        <v>-52651.8</v>
      </c>
    </row>
    <row r="6" spans="1:7" x14ac:dyDescent="0.3">
      <c r="A6" s="34" t="s">
        <v>61</v>
      </c>
      <c r="B6" s="34" t="s">
        <v>62</v>
      </c>
      <c r="C6" s="35">
        <v>52651.8</v>
      </c>
      <c r="D6" s="35">
        <v>52651.8</v>
      </c>
    </row>
    <row r="7" spans="1:7" ht="30" x14ac:dyDescent="0.3">
      <c r="A7" s="36" t="s">
        <v>63</v>
      </c>
      <c r="B7" s="36" t="s">
        <v>64</v>
      </c>
      <c r="C7" s="35">
        <v>-12290891.41</v>
      </c>
      <c r="D7" s="35">
        <v>-9509489.4199999999</v>
      </c>
    </row>
    <row r="8" spans="1:7" x14ac:dyDescent="0.3">
      <c r="A8" s="34" t="s">
        <v>65</v>
      </c>
      <c r="B8" s="34" t="s">
        <v>66</v>
      </c>
      <c r="C8" s="35">
        <v>-33916649.530000001</v>
      </c>
      <c r="D8" s="35">
        <v>-33864665.149999999</v>
      </c>
    </row>
    <row r="9" spans="1:7" ht="30" x14ac:dyDescent="0.3">
      <c r="A9" s="36" t="s">
        <v>67</v>
      </c>
      <c r="B9" s="36" t="s">
        <v>68</v>
      </c>
      <c r="C9" s="35">
        <v>325001.03999999998</v>
      </c>
      <c r="D9" s="35">
        <v>325001.03999999998</v>
      </c>
    </row>
    <row r="10" spans="1:7" x14ac:dyDescent="0.3">
      <c r="A10" s="34" t="s">
        <v>69</v>
      </c>
      <c r="B10" s="34" t="s">
        <v>70</v>
      </c>
      <c r="C10" s="35">
        <v>-546124.56000000006</v>
      </c>
      <c r="D10" s="35">
        <v>-335438.56</v>
      </c>
      <c r="G10" s="33">
        <v>195141</v>
      </c>
    </row>
    <row r="11" spans="1:7" x14ac:dyDescent="0.3">
      <c r="A11" s="36" t="s">
        <v>71</v>
      </c>
      <c r="B11" s="36" t="s">
        <v>72</v>
      </c>
      <c r="C11" s="35">
        <v>-75567.990000000005</v>
      </c>
      <c r="D11" s="35">
        <v>-96417.64</v>
      </c>
      <c r="G11" s="32">
        <f>G10+D10</f>
        <v>-140297.56</v>
      </c>
    </row>
    <row r="12" spans="1:7" x14ac:dyDescent="0.3">
      <c r="A12" s="38" t="s">
        <v>73</v>
      </c>
      <c r="B12" s="39"/>
      <c r="C12" s="35">
        <v>-59422007.339999989</v>
      </c>
      <c r="D12" s="35">
        <v>-56451436.419999994</v>
      </c>
    </row>
    <row r="13" spans="1:7" ht="30" x14ac:dyDescent="0.3">
      <c r="A13" s="34" t="s">
        <v>74</v>
      </c>
      <c r="B13" s="34" t="s">
        <v>75</v>
      </c>
      <c r="C13" s="35">
        <v>8052.62</v>
      </c>
      <c r="D13" s="35">
        <v>8052.62</v>
      </c>
      <c r="E13" s="32">
        <f>SUM(D13:D18)+SUM(D22:D27)</f>
        <v>2773011.9299999997</v>
      </c>
    </row>
    <row r="14" spans="1:7" x14ac:dyDescent="0.3">
      <c r="A14" s="36" t="s">
        <v>76</v>
      </c>
      <c r="B14" s="36" t="s">
        <v>77</v>
      </c>
      <c r="C14" s="35">
        <v>5629025.1200000001</v>
      </c>
      <c r="D14" s="35">
        <v>5629025.1200000001</v>
      </c>
    </row>
    <row r="15" spans="1:7" x14ac:dyDescent="0.3">
      <c r="A15" s="34" t="s">
        <v>78</v>
      </c>
      <c r="B15" s="34" t="s">
        <v>79</v>
      </c>
      <c r="C15" s="35">
        <v>711267.04</v>
      </c>
      <c r="D15" s="35">
        <v>711267.04</v>
      </c>
    </row>
    <row r="16" spans="1:7" ht="30" x14ac:dyDescent="0.3">
      <c r="A16" s="36" t="s">
        <v>80</v>
      </c>
      <c r="B16" s="36" t="s">
        <v>81</v>
      </c>
      <c r="C16" s="35">
        <v>20349.490000000002</v>
      </c>
      <c r="D16" s="35">
        <v>20349.490000000002</v>
      </c>
    </row>
    <row r="17" spans="1:5" x14ac:dyDescent="0.3">
      <c r="A17" s="34" t="s">
        <v>82</v>
      </c>
      <c r="B17" s="34" t="s">
        <v>83</v>
      </c>
      <c r="C17" s="35">
        <v>575256.04</v>
      </c>
      <c r="D17" s="35">
        <v>575256.04</v>
      </c>
    </row>
    <row r="18" spans="1:5" ht="30" x14ac:dyDescent="0.3">
      <c r="A18" s="36" t="s">
        <v>84</v>
      </c>
      <c r="B18" s="36" t="s">
        <v>85</v>
      </c>
      <c r="C18" s="35">
        <v>443980.08999999997</v>
      </c>
      <c r="D18" s="35">
        <v>443980.09</v>
      </c>
    </row>
    <row r="19" spans="1:5" x14ac:dyDescent="0.3">
      <c r="A19" s="34" t="s">
        <v>86</v>
      </c>
      <c r="B19" s="34" t="s">
        <v>87</v>
      </c>
      <c r="C19" s="35">
        <v>978800</v>
      </c>
      <c r="D19" s="35">
        <v>978750</v>
      </c>
      <c r="E19" s="32">
        <f>D19</f>
        <v>978750</v>
      </c>
    </row>
    <row r="20" spans="1:5" x14ac:dyDescent="0.3">
      <c r="A20" s="36" t="s">
        <v>88</v>
      </c>
      <c r="B20" s="36" t="s">
        <v>89</v>
      </c>
      <c r="C20" s="35">
        <v>1597628.5399999998</v>
      </c>
      <c r="D20" s="35">
        <v>904578.54</v>
      </c>
    </row>
    <row r="21" spans="1:5" ht="30" x14ac:dyDescent="0.3">
      <c r="A21" s="34" t="s">
        <v>90</v>
      </c>
      <c r="B21" s="34" t="s">
        <v>91</v>
      </c>
      <c r="C21" s="35">
        <v>-650000</v>
      </c>
      <c r="D21" s="35">
        <v>0</v>
      </c>
    </row>
    <row r="22" spans="1:5" ht="30" x14ac:dyDescent="0.3">
      <c r="A22" s="36" t="s">
        <v>92</v>
      </c>
      <c r="B22" s="36" t="s">
        <v>93</v>
      </c>
      <c r="C22" s="35">
        <v>-4202.17</v>
      </c>
      <c r="D22" s="35">
        <v>-4752.2299999999996</v>
      </c>
    </row>
    <row r="23" spans="1:5" x14ac:dyDescent="0.3">
      <c r="A23" s="34" t="s">
        <v>94</v>
      </c>
      <c r="B23" s="34" t="s">
        <v>95</v>
      </c>
      <c r="C23" s="35">
        <v>-1028503.53</v>
      </c>
      <c r="D23" s="35">
        <v>-1049179.26</v>
      </c>
    </row>
    <row r="24" spans="1:5" x14ac:dyDescent="0.3">
      <c r="A24" s="36" t="s">
        <v>96</v>
      </c>
      <c r="B24" s="36" t="s">
        <v>97</v>
      </c>
      <c r="C24" s="35">
        <v>-711267.04</v>
      </c>
      <c r="D24" s="35">
        <v>-711267.04</v>
      </c>
    </row>
    <row r="25" spans="1:5" x14ac:dyDescent="0.3">
      <c r="A25" s="34" t="s">
        <v>98</v>
      </c>
      <c r="B25" s="34" t="s">
        <v>99</v>
      </c>
      <c r="C25" s="35">
        <v>-442938.95</v>
      </c>
      <c r="D25" s="35">
        <v>-448225.65</v>
      </c>
    </row>
    <row r="26" spans="1:5" x14ac:dyDescent="0.3">
      <c r="A26" s="36" t="s">
        <v>100</v>
      </c>
      <c r="B26" s="36" t="s">
        <v>101</v>
      </c>
      <c r="C26" s="35">
        <v>-396854.42</v>
      </c>
      <c r="D26" s="35">
        <v>-401494.29</v>
      </c>
    </row>
    <row r="27" spans="1:5" ht="30" x14ac:dyDescent="0.3">
      <c r="A27" s="34" t="s">
        <v>102</v>
      </c>
      <c r="B27" s="34" t="s">
        <v>103</v>
      </c>
      <c r="C27" s="35">
        <v>0</v>
      </c>
      <c r="D27" s="35">
        <v>-2000000</v>
      </c>
    </row>
    <row r="28" spans="1:5" x14ac:dyDescent="0.3">
      <c r="A28" s="38" t="s">
        <v>104</v>
      </c>
      <c r="B28" s="39"/>
      <c r="C28" s="35">
        <v>6730592.8299999982</v>
      </c>
      <c r="D28" s="35">
        <v>4656340.47</v>
      </c>
    </row>
    <row r="29" spans="1:5" x14ac:dyDescent="0.3">
      <c r="A29" s="36" t="s">
        <v>105</v>
      </c>
      <c r="B29" s="36" t="s">
        <v>106</v>
      </c>
      <c r="C29" s="35">
        <v>0</v>
      </c>
      <c r="D29" s="35">
        <v>0</v>
      </c>
    </row>
    <row r="30" spans="1:5" x14ac:dyDescent="0.3">
      <c r="A30" s="34" t="s">
        <v>107</v>
      </c>
      <c r="B30" s="34" t="s">
        <v>108</v>
      </c>
      <c r="C30" s="35">
        <v>3031217.4299999997</v>
      </c>
      <c r="D30" s="35">
        <v>659297.48</v>
      </c>
      <c r="E30" s="32">
        <f>D30</f>
        <v>659297.48</v>
      </c>
    </row>
    <row r="31" spans="1:5" x14ac:dyDescent="0.3">
      <c r="A31" s="38" t="s">
        <v>109</v>
      </c>
      <c r="B31" s="39"/>
      <c r="C31" s="35">
        <v>3031217.4299999997</v>
      </c>
      <c r="D31" s="35">
        <v>659297.48</v>
      </c>
    </row>
    <row r="32" spans="1:5" x14ac:dyDescent="0.3">
      <c r="A32" s="36" t="s">
        <v>110</v>
      </c>
      <c r="B32" s="36" t="s">
        <v>111</v>
      </c>
      <c r="C32" s="35">
        <v>-17631226.920000002</v>
      </c>
      <c r="D32" s="35">
        <v>-20386821.719999999</v>
      </c>
      <c r="E32" s="32">
        <f>D32+D34</f>
        <v>-24469955.25</v>
      </c>
    </row>
    <row r="33" spans="1:6" x14ac:dyDescent="0.3">
      <c r="A33" s="34" t="s">
        <v>112</v>
      </c>
      <c r="B33" s="34" t="s">
        <v>113</v>
      </c>
      <c r="C33" s="35">
        <v>0</v>
      </c>
      <c r="D33" s="35">
        <v>0</v>
      </c>
    </row>
    <row r="34" spans="1:6" x14ac:dyDescent="0.3">
      <c r="A34" s="36" t="s">
        <v>114</v>
      </c>
      <c r="B34" s="36" t="s">
        <v>115</v>
      </c>
      <c r="C34" s="35">
        <v>-1180672.1599999999</v>
      </c>
      <c r="D34" s="35">
        <v>-4083133.53</v>
      </c>
    </row>
    <row r="35" spans="1:6" ht="30" x14ac:dyDescent="0.3">
      <c r="A35" s="34" t="s">
        <v>116</v>
      </c>
      <c r="B35" s="34" t="s">
        <v>117</v>
      </c>
      <c r="C35" s="35">
        <v>0</v>
      </c>
      <c r="D35" s="35">
        <v>0</v>
      </c>
    </row>
    <row r="36" spans="1:6" ht="30" x14ac:dyDescent="0.3">
      <c r="A36" s="36" t="s">
        <v>118</v>
      </c>
      <c r="B36" s="36" t="s">
        <v>119</v>
      </c>
      <c r="C36" s="35">
        <v>149362.12</v>
      </c>
      <c r="D36" s="35">
        <v>171855.4</v>
      </c>
      <c r="E36" s="32">
        <f>D36+D37+D38+D39+D71+D20</f>
        <v>48791838.36999999</v>
      </c>
    </row>
    <row r="37" spans="1:6" x14ac:dyDescent="0.3">
      <c r="A37" s="34" t="s">
        <v>120</v>
      </c>
      <c r="B37" s="34" t="s">
        <v>121</v>
      </c>
      <c r="C37" s="35">
        <v>15102722.569999993</v>
      </c>
      <c r="D37" s="35">
        <v>22175581.629999999</v>
      </c>
      <c r="F37" s="32">
        <f>D37+D38+D39+D71</f>
        <v>47715404.43</v>
      </c>
    </row>
    <row r="38" spans="1:6" x14ac:dyDescent="0.3">
      <c r="A38" s="36" t="s">
        <v>122</v>
      </c>
      <c r="B38" s="36" t="s">
        <v>123</v>
      </c>
      <c r="C38" s="35">
        <v>95324.02</v>
      </c>
      <c r="D38" s="35">
        <v>269123.64</v>
      </c>
    </row>
    <row r="39" spans="1:6" x14ac:dyDescent="0.3">
      <c r="A39" s="34" t="s">
        <v>124</v>
      </c>
      <c r="B39" s="34" t="s">
        <v>125</v>
      </c>
      <c r="C39" s="35">
        <v>22895107.16</v>
      </c>
      <c r="D39" s="35">
        <v>25538767.649999999</v>
      </c>
    </row>
    <row r="40" spans="1:6" x14ac:dyDescent="0.3">
      <c r="A40" s="36" t="s">
        <v>126</v>
      </c>
      <c r="B40" s="36" t="s">
        <v>127</v>
      </c>
      <c r="C40" s="35">
        <v>-16269.38</v>
      </c>
      <c r="D40" s="35">
        <v>-16269.38</v>
      </c>
      <c r="E40" s="32">
        <f>D40</f>
        <v>-16269.38</v>
      </c>
    </row>
    <row r="41" spans="1:6" x14ac:dyDescent="0.3">
      <c r="A41" s="34" t="s">
        <v>128</v>
      </c>
      <c r="B41" s="34" t="s">
        <v>129</v>
      </c>
      <c r="C41" s="35">
        <v>-126819.24000000022</v>
      </c>
      <c r="D41" s="40">
        <v>-255908.45</v>
      </c>
      <c r="E41" s="32">
        <f>D11+D41+D42+D43+D44+D46+D47+D48+D50+D51+D55+D56+D57+D63+D65+D68</f>
        <v>-6289459.5099999998</v>
      </c>
    </row>
    <row r="42" spans="1:6" x14ac:dyDescent="0.3">
      <c r="A42" s="36" t="s">
        <v>130</v>
      </c>
      <c r="B42" s="36" t="s">
        <v>131</v>
      </c>
      <c r="C42" s="35">
        <v>-5338.9800000000396</v>
      </c>
      <c r="D42" s="40">
        <v>-11505.76</v>
      </c>
      <c r="E42" s="32">
        <v>6780823</v>
      </c>
    </row>
    <row r="43" spans="1:6" x14ac:dyDescent="0.3">
      <c r="A43" s="34" t="s">
        <v>132</v>
      </c>
      <c r="B43" s="34" t="s">
        <v>133</v>
      </c>
      <c r="C43" s="35">
        <v>-127360.02000000002</v>
      </c>
      <c r="D43" s="40">
        <v>-0.03</v>
      </c>
      <c r="E43" s="32">
        <f>E41+E42</f>
        <v>491363.49000000022</v>
      </c>
    </row>
    <row r="44" spans="1:6" x14ac:dyDescent="0.3">
      <c r="A44" s="36" t="s">
        <v>134</v>
      </c>
      <c r="B44" s="36" t="s">
        <v>135</v>
      </c>
      <c r="C44" s="35">
        <v>-1113.9700000000003</v>
      </c>
      <c r="D44" s="40">
        <v>-1113.97</v>
      </c>
    </row>
    <row r="45" spans="1:6" x14ac:dyDescent="0.3">
      <c r="A45" s="34" t="s">
        <v>136</v>
      </c>
      <c r="B45" s="34" t="s">
        <v>137</v>
      </c>
      <c r="C45" s="35">
        <v>-4509</v>
      </c>
      <c r="D45" s="40">
        <v>0</v>
      </c>
      <c r="E45" s="32">
        <v>-6289459.5099999998</v>
      </c>
    </row>
    <row r="46" spans="1:6" x14ac:dyDescent="0.3">
      <c r="A46" s="36" t="s">
        <v>138</v>
      </c>
      <c r="B46" s="36" t="s">
        <v>139</v>
      </c>
      <c r="C46" s="35">
        <v>-104858.12999999989</v>
      </c>
      <c r="D46" s="40">
        <v>-107056.13</v>
      </c>
    </row>
    <row r="47" spans="1:6" x14ac:dyDescent="0.3">
      <c r="A47" s="34" t="s">
        <v>140</v>
      </c>
      <c r="B47" s="34" t="s">
        <v>141</v>
      </c>
      <c r="C47" s="35">
        <v>-42845.060000000056</v>
      </c>
      <c r="D47" s="40">
        <v>-43182.06</v>
      </c>
    </row>
    <row r="48" spans="1:6" x14ac:dyDescent="0.3">
      <c r="A48" s="36" t="s">
        <v>142</v>
      </c>
      <c r="B48" s="36" t="s">
        <v>143</v>
      </c>
      <c r="C48" s="35">
        <v>-9415</v>
      </c>
      <c r="D48" s="40">
        <v>-9528</v>
      </c>
    </row>
    <row r="49" spans="1:6" x14ac:dyDescent="0.3">
      <c r="A49" s="34" t="s">
        <v>144</v>
      </c>
      <c r="B49" s="34" t="s">
        <v>145</v>
      </c>
      <c r="C49" s="35">
        <v>537517</v>
      </c>
      <c r="D49" s="35">
        <v>403160</v>
      </c>
      <c r="E49" s="32">
        <f>D49+D58+D59+D60+D64+D72</f>
        <v>12041899.34</v>
      </c>
      <c r="F49" s="32"/>
    </row>
    <row r="50" spans="1:6" x14ac:dyDescent="0.3">
      <c r="A50" s="36" t="s">
        <v>146</v>
      </c>
      <c r="B50" s="36" t="s">
        <v>147</v>
      </c>
      <c r="C50" s="35">
        <v>896</v>
      </c>
      <c r="D50" s="40">
        <v>-694691</v>
      </c>
      <c r="E50" s="32">
        <v>12533262</v>
      </c>
      <c r="F50" s="41"/>
    </row>
    <row r="51" spans="1:6" x14ac:dyDescent="0.3">
      <c r="A51" s="34" t="s">
        <v>148</v>
      </c>
      <c r="B51" s="34" t="s">
        <v>149</v>
      </c>
      <c r="C51" s="35">
        <v>0</v>
      </c>
      <c r="D51" s="40">
        <v>-283330.27</v>
      </c>
      <c r="E51" s="32">
        <f>E49-E50</f>
        <v>-491362.66000000015</v>
      </c>
      <c r="F51" s="42"/>
    </row>
    <row r="52" spans="1:6" x14ac:dyDescent="0.3">
      <c r="A52" s="36" t="s">
        <v>150</v>
      </c>
      <c r="B52" s="36" t="s">
        <v>151</v>
      </c>
      <c r="C52" s="35">
        <v>1079775.1300000001</v>
      </c>
      <c r="D52" s="40">
        <v>0</v>
      </c>
    </row>
    <row r="53" spans="1:6" x14ac:dyDescent="0.3">
      <c r="A53" s="34" t="s">
        <v>152</v>
      </c>
      <c r="B53" s="34" t="s">
        <v>153</v>
      </c>
      <c r="C53" s="35">
        <v>0</v>
      </c>
      <c r="D53" s="40">
        <v>0</v>
      </c>
    </row>
    <row r="54" spans="1:6" x14ac:dyDescent="0.3">
      <c r="A54" s="36" t="s">
        <v>154</v>
      </c>
      <c r="B54" s="36" t="s">
        <v>155</v>
      </c>
      <c r="C54" s="35">
        <v>0</v>
      </c>
      <c r="D54" s="40">
        <v>0</v>
      </c>
      <c r="F54" s="41"/>
    </row>
    <row r="55" spans="1:6" x14ac:dyDescent="0.3">
      <c r="A55" s="34" t="s">
        <v>156</v>
      </c>
      <c r="B55" s="34" t="s">
        <v>157</v>
      </c>
      <c r="C55" s="35">
        <v>66813.510000000009</v>
      </c>
      <c r="D55" s="40">
        <v>-58971.91</v>
      </c>
    </row>
    <row r="56" spans="1:6" ht="30" x14ac:dyDescent="0.3">
      <c r="A56" s="36" t="s">
        <v>158</v>
      </c>
      <c r="B56" s="36" t="s">
        <v>159</v>
      </c>
      <c r="C56" s="35">
        <v>-28594.079999999958</v>
      </c>
      <c r="D56" s="40">
        <v>-28633.08</v>
      </c>
    </row>
    <row r="57" spans="1:6" ht="30" x14ac:dyDescent="0.3">
      <c r="A57" s="34" t="s">
        <v>160</v>
      </c>
      <c r="B57" s="34" t="s">
        <v>161</v>
      </c>
      <c r="C57" s="35">
        <v>1516.5100000000093</v>
      </c>
      <c r="D57" s="40">
        <v>-455416.49</v>
      </c>
    </row>
    <row r="58" spans="1:6" ht="30" x14ac:dyDescent="0.3">
      <c r="A58" s="36" t="s">
        <v>162</v>
      </c>
      <c r="B58" s="36" t="s">
        <v>163</v>
      </c>
      <c r="C58" s="35">
        <v>202.97999999999593</v>
      </c>
      <c r="D58" s="35">
        <v>202.98</v>
      </c>
      <c r="F58" s="32">
        <f>D58+D59+D60+D64+D72</f>
        <v>11638739.34</v>
      </c>
    </row>
    <row r="59" spans="1:6" x14ac:dyDescent="0.3">
      <c r="A59" s="34" t="s">
        <v>164</v>
      </c>
      <c r="B59" s="34" t="s">
        <v>165</v>
      </c>
      <c r="C59" s="35">
        <v>-116</v>
      </c>
      <c r="D59" s="35">
        <v>14</v>
      </c>
    </row>
    <row r="60" spans="1:6" x14ac:dyDescent="0.3">
      <c r="A60" s="36" t="s">
        <v>166</v>
      </c>
      <c r="B60" s="36" t="s">
        <v>167</v>
      </c>
      <c r="C60" s="35">
        <v>37.97</v>
      </c>
      <c r="D60" s="35">
        <v>37.97</v>
      </c>
    </row>
    <row r="61" spans="1:6" x14ac:dyDescent="0.3">
      <c r="A61" s="34" t="s">
        <v>168</v>
      </c>
      <c r="B61" s="34" t="s">
        <v>169</v>
      </c>
      <c r="C61" s="35">
        <v>18297310.02</v>
      </c>
      <c r="D61" s="35">
        <v>20848286.149999999</v>
      </c>
      <c r="E61" s="32">
        <f>D61</f>
        <v>20848286.149999999</v>
      </c>
    </row>
    <row r="62" spans="1:6" x14ac:dyDescent="0.3">
      <c r="A62" s="36" t="s">
        <v>170</v>
      </c>
      <c r="B62" s="36" t="s">
        <v>171</v>
      </c>
      <c r="C62" s="35">
        <v>-0.32</v>
      </c>
      <c r="D62" s="35">
        <v>-0.32</v>
      </c>
    </row>
    <row r="63" spans="1:6" x14ac:dyDescent="0.3">
      <c r="A63" s="34" t="s">
        <v>172</v>
      </c>
      <c r="B63" s="34" t="s">
        <v>173</v>
      </c>
      <c r="C63" s="35">
        <v>-1868494.9</v>
      </c>
      <c r="D63" s="35">
        <v>-4140355.09</v>
      </c>
    </row>
    <row r="64" spans="1:6" x14ac:dyDescent="0.3">
      <c r="A64" s="36" t="s">
        <v>174</v>
      </c>
      <c r="B64" s="36" t="s">
        <v>175</v>
      </c>
      <c r="C64" s="35">
        <v>10979715.74</v>
      </c>
      <c r="D64" s="35">
        <v>12130063.73</v>
      </c>
    </row>
    <row r="65" spans="1:5" x14ac:dyDescent="0.3">
      <c r="A65" s="34" t="s">
        <v>176</v>
      </c>
      <c r="B65" s="34" t="s">
        <v>177</v>
      </c>
      <c r="C65" s="35">
        <v>-84412.229999999981</v>
      </c>
      <c r="D65" s="35">
        <v>-69260.86</v>
      </c>
    </row>
    <row r="66" spans="1:5" x14ac:dyDescent="0.3">
      <c r="A66" s="36" t="s">
        <v>178</v>
      </c>
      <c r="B66" s="36" t="s">
        <v>179</v>
      </c>
      <c r="C66" s="35">
        <v>985044.7300000001</v>
      </c>
      <c r="D66" s="35">
        <v>1037599.38</v>
      </c>
      <c r="E66" s="32">
        <f>D66</f>
        <v>1037599.38</v>
      </c>
    </row>
    <row r="67" spans="1:5" x14ac:dyDescent="0.3">
      <c r="A67" s="34" t="s">
        <v>180</v>
      </c>
      <c r="B67" s="34" t="s">
        <v>181</v>
      </c>
      <c r="C67" s="35">
        <v>-788556.59000000008</v>
      </c>
      <c r="D67" s="35">
        <v>-717242.81</v>
      </c>
      <c r="E67" s="32">
        <f>D67</f>
        <v>-717242.81</v>
      </c>
    </row>
    <row r="68" spans="1:5" ht="30" x14ac:dyDescent="0.3">
      <c r="A68" s="36" t="s">
        <v>182</v>
      </c>
      <c r="B68" s="36" t="s">
        <v>183</v>
      </c>
      <c r="C68" s="35">
        <v>-4287.7199999999721</v>
      </c>
      <c r="D68" s="35">
        <v>-34088.769999999997</v>
      </c>
    </row>
    <row r="69" spans="1:5" ht="30" x14ac:dyDescent="0.3">
      <c r="A69" s="34" t="s">
        <v>184</v>
      </c>
      <c r="B69" s="34" t="s">
        <v>185</v>
      </c>
      <c r="C69" s="35">
        <v>0</v>
      </c>
      <c r="D69" s="35">
        <v>0</v>
      </c>
    </row>
    <row r="70" spans="1:5" ht="30" x14ac:dyDescent="0.3">
      <c r="A70" s="36" t="s">
        <v>186</v>
      </c>
      <c r="B70" s="36" t="s">
        <v>187</v>
      </c>
      <c r="C70" s="35">
        <v>-2490.5700000000002</v>
      </c>
      <c r="D70" s="35">
        <v>-2264.16</v>
      </c>
      <c r="E70" s="32">
        <f>D70</f>
        <v>-2264.16</v>
      </c>
    </row>
    <row r="71" spans="1:5" ht="30" x14ac:dyDescent="0.3">
      <c r="A71" s="34" t="s">
        <v>188</v>
      </c>
      <c r="B71" s="34" t="s">
        <v>189</v>
      </c>
      <c r="C71" s="35">
        <v>-329573.09000000003</v>
      </c>
      <c r="D71" s="35">
        <v>-268068.49</v>
      </c>
    </row>
    <row r="72" spans="1:5" ht="30" x14ac:dyDescent="0.3">
      <c r="A72" s="36" t="s">
        <v>190</v>
      </c>
      <c r="B72" s="36" t="s">
        <v>191</v>
      </c>
      <c r="C72" s="35">
        <v>-134857</v>
      </c>
      <c r="D72" s="35">
        <v>-491579.34</v>
      </c>
      <c r="E72" s="32">
        <f>D71+D72</f>
        <v>-759647.83000000007</v>
      </c>
    </row>
    <row r="73" spans="1:5" x14ac:dyDescent="0.3">
      <c r="A73" s="38" t="s">
        <v>192</v>
      </c>
      <c r="B73" s="39"/>
      <c r="C73" s="35">
        <v>47699535.100000024</v>
      </c>
      <c r="D73" s="35">
        <v>50416270.909999996</v>
      </c>
    </row>
    <row r="74" spans="1:5" x14ac:dyDescent="0.3">
      <c r="A74" s="34" t="s">
        <v>193</v>
      </c>
      <c r="B74" s="34" t="s">
        <v>194</v>
      </c>
      <c r="C74" s="35">
        <v>0</v>
      </c>
      <c r="D74" s="35">
        <v>0</v>
      </c>
      <c r="E74" s="32">
        <f>D75+D76+D79</f>
        <v>2419237.6599999997</v>
      </c>
    </row>
    <row r="75" spans="1:5" x14ac:dyDescent="0.3">
      <c r="A75" s="36" t="s">
        <v>195</v>
      </c>
      <c r="B75" s="36" t="s">
        <v>196</v>
      </c>
      <c r="C75" s="35">
        <v>361717.5300000906</v>
      </c>
      <c r="D75" s="35">
        <v>1742758.71</v>
      </c>
    </row>
    <row r="76" spans="1:5" x14ac:dyDescent="0.3">
      <c r="A76" s="34" t="s">
        <v>197</v>
      </c>
      <c r="B76" s="34" t="s">
        <v>198</v>
      </c>
      <c r="C76" s="35">
        <v>2247528.8000000007</v>
      </c>
      <c r="D76" s="35">
        <v>647737.36</v>
      </c>
    </row>
    <row r="77" spans="1:5" x14ac:dyDescent="0.3">
      <c r="A77" s="36" t="s">
        <v>199</v>
      </c>
      <c r="B77" s="36" t="s">
        <v>200</v>
      </c>
      <c r="C77" s="35">
        <v>651.10999999940395</v>
      </c>
      <c r="D77" s="35">
        <v>0</v>
      </c>
    </row>
    <row r="78" spans="1:5" x14ac:dyDescent="0.3">
      <c r="A78" s="34" t="s">
        <v>201</v>
      </c>
      <c r="B78" s="34" t="s">
        <v>202</v>
      </c>
      <c r="C78" s="35">
        <v>-999897.47999995947</v>
      </c>
      <c r="D78" s="35">
        <v>-1699710.1</v>
      </c>
      <c r="E78" s="32">
        <f>D78</f>
        <v>-1699710.1</v>
      </c>
    </row>
    <row r="79" spans="1:5" x14ac:dyDescent="0.3">
      <c r="A79" s="36" t="s">
        <v>203</v>
      </c>
      <c r="B79" s="36" t="s">
        <v>204</v>
      </c>
      <c r="C79" s="35">
        <v>29067.89</v>
      </c>
      <c r="D79" s="35">
        <v>28741.59</v>
      </c>
    </row>
    <row r="80" spans="1:5" x14ac:dyDescent="0.3">
      <c r="A80" s="34" t="s">
        <v>205</v>
      </c>
      <c r="B80" s="34" t="s">
        <v>206</v>
      </c>
      <c r="C80" s="35">
        <v>-7840</v>
      </c>
      <c r="D80" s="35">
        <v>0</v>
      </c>
    </row>
    <row r="81" spans="1:5" x14ac:dyDescent="0.3">
      <c r="A81" s="36" t="s">
        <v>207</v>
      </c>
      <c r="B81" s="36" t="s">
        <v>208</v>
      </c>
      <c r="C81" s="35">
        <v>329434.13000000012</v>
      </c>
      <c r="D81" s="35">
        <v>0</v>
      </c>
    </row>
    <row r="82" spans="1:5" x14ac:dyDescent="0.3">
      <c r="A82" s="34" t="s">
        <v>209</v>
      </c>
      <c r="B82" s="34" t="s">
        <v>210</v>
      </c>
      <c r="C82" s="35">
        <v>0</v>
      </c>
      <c r="D82" s="35">
        <v>0</v>
      </c>
    </row>
    <row r="83" spans="1:5" x14ac:dyDescent="0.3">
      <c r="A83" s="38" t="s">
        <v>211</v>
      </c>
      <c r="B83" s="39"/>
      <c r="C83" s="35">
        <v>1960661.9800000191</v>
      </c>
      <c r="D83" s="35">
        <v>719527.56</v>
      </c>
    </row>
    <row r="84" spans="1:5" x14ac:dyDescent="0.3">
      <c r="A84" s="36" t="s">
        <v>212</v>
      </c>
      <c r="B84" s="36" t="s">
        <v>213</v>
      </c>
      <c r="C84" s="35">
        <v>0</v>
      </c>
      <c r="D84" s="35">
        <v>36892.81</v>
      </c>
      <c r="E84" s="32">
        <f>SUM(D84:D85)</f>
        <v>56824.28</v>
      </c>
    </row>
    <row r="85" spans="1:5" x14ac:dyDescent="0.3">
      <c r="A85" s="34" t="s">
        <v>214</v>
      </c>
      <c r="B85" s="34" t="s">
        <v>215</v>
      </c>
      <c r="C85" s="35">
        <v>0</v>
      </c>
      <c r="D85" s="35">
        <v>19931.47</v>
      </c>
    </row>
    <row r="86" spans="1:5" x14ac:dyDescent="0.3">
      <c r="A86" s="36" t="s">
        <v>216</v>
      </c>
      <c r="B86" s="36" t="s">
        <v>217</v>
      </c>
      <c r="C86" s="35">
        <v>0</v>
      </c>
      <c r="D86" s="35">
        <v>4581.41</v>
      </c>
      <c r="E86" s="32">
        <f>D86+D87</f>
        <v>10697.2</v>
      </c>
    </row>
    <row r="87" spans="1:5" x14ac:dyDescent="0.3">
      <c r="A87" s="34" t="s">
        <v>218</v>
      </c>
      <c r="B87" s="34" t="s">
        <v>219</v>
      </c>
      <c r="C87" s="35">
        <v>0</v>
      </c>
      <c r="D87" s="35">
        <v>6115.79</v>
      </c>
    </row>
    <row r="88" spans="1:5" x14ac:dyDescent="0.3">
      <c r="A88" s="36" t="s">
        <v>220</v>
      </c>
      <c r="B88" s="36" t="s">
        <v>221</v>
      </c>
      <c r="C88" s="35">
        <v>0</v>
      </c>
      <c r="D88" s="35">
        <v>125038.47</v>
      </c>
      <c r="E88" s="32">
        <f>D88+D89+D90</f>
        <v>148870</v>
      </c>
    </row>
    <row r="89" spans="1:5" x14ac:dyDescent="0.3">
      <c r="A89" s="34" t="s">
        <v>222</v>
      </c>
      <c r="B89" s="34" t="s">
        <v>223</v>
      </c>
      <c r="C89" s="35">
        <v>0</v>
      </c>
      <c r="D89" s="35">
        <v>4261.8900000000003</v>
      </c>
    </row>
    <row r="90" spans="1:5" x14ac:dyDescent="0.3">
      <c r="A90" s="36" t="s">
        <v>224</v>
      </c>
      <c r="B90" s="36" t="s">
        <v>225</v>
      </c>
      <c r="C90" s="35">
        <v>0</v>
      </c>
      <c r="D90" s="35">
        <v>19569.64</v>
      </c>
    </row>
    <row r="91" spans="1:5" x14ac:dyDescent="0.3">
      <c r="A91" s="34" t="s">
        <v>226</v>
      </c>
      <c r="B91" s="34" t="s">
        <v>227</v>
      </c>
      <c r="C91" s="35">
        <v>0</v>
      </c>
      <c r="D91" s="35">
        <v>55217701.659999996</v>
      </c>
      <c r="E91" s="32">
        <f>D91</f>
        <v>55217701.659999996</v>
      </c>
    </row>
    <row r="92" spans="1:5" x14ac:dyDescent="0.3">
      <c r="A92" s="36" t="s">
        <v>228</v>
      </c>
      <c r="B92" s="36" t="s">
        <v>229</v>
      </c>
      <c r="C92" s="35">
        <v>0</v>
      </c>
      <c r="D92" s="35">
        <v>-3402.34</v>
      </c>
      <c r="E92" s="32">
        <f>D92</f>
        <v>-3402.34</v>
      </c>
    </row>
    <row r="93" spans="1:5" x14ac:dyDescent="0.3">
      <c r="A93" s="34" t="s">
        <v>230</v>
      </c>
      <c r="B93" s="34" t="s">
        <v>231</v>
      </c>
      <c r="C93" s="35">
        <v>0</v>
      </c>
      <c r="D93" s="35">
        <v>245044.81</v>
      </c>
      <c r="E93" s="32">
        <f>SUM(D93:D108)+SUM(D114:D120)</f>
        <v>36133608.859999999</v>
      </c>
    </row>
    <row r="94" spans="1:5" x14ac:dyDescent="0.3">
      <c r="A94" s="36" t="s">
        <v>232</v>
      </c>
      <c r="B94" s="36" t="s">
        <v>233</v>
      </c>
      <c r="C94" s="35">
        <v>0</v>
      </c>
      <c r="D94" s="35">
        <v>1231408.93</v>
      </c>
    </row>
    <row r="95" spans="1:5" x14ac:dyDescent="0.3">
      <c r="A95" s="34" t="s">
        <v>234</v>
      </c>
      <c r="B95" s="34" t="s">
        <v>235</v>
      </c>
      <c r="C95" s="35">
        <v>0</v>
      </c>
      <c r="D95" s="35">
        <v>316963.93</v>
      </c>
    </row>
    <row r="96" spans="1:5" x14ac:dyDescent="0.3">
      <c r="A96" s="36" t="s">
        <v>236</v>
      </c>
      <c r="B96" s="36" t="s">
        <v>237</v>
      </c>
      <c r="C96" s="35">
        <v>0</v>
      </c>
      <c r="D96" s="35">
        <v>39352.03</v>
      </c>
    </row>
    <row r="97" spans="1:5" x14ac:dyDescent="0.3">
      <c r="A97" s="34" t="s">
        <v>238</v>
      </c>
      <c r="B97" s="34" t="s">
        <v>239</v>
      </c>
      <c r="C97" s="35">
        <v>0</v>
      </c>
      <c r="D97" s="35">
        <v>5474.81</v>
      </c>
    </row>
    <row r="98" spans="1:5" x14ac:dyDescent="0.3">
      <c r="A98" s="36" t="s">
        <v>240</v>
      </c>
      <c r="B98" s="36" t="s">
        <v>241</v>
      </c>
      <c r="C98" s="35">
        <v>0</v>
      </c>
      <c r="D98" s="35">
        <v>396747.19</v>
      </c>
    </row>
    <row r="99" spans="1:5" x14ac:dyDescent="0.3">
      <c r="A99" s="34" t="s">
        <v>242</v>
      </c>
      <c r="B99" s="34" t="s">
        <v>243</v>
      </c>
      <c r="C99" s="35">
        <v>0</v>
      </c>
      <c r="D99" s="35">
        <v>636197</v>
      </c>
    </row>
    <row r="100" spans="1:5" x14ac:dyDescent="0.3">
      <c r="A100" s="36" t="s">
        <v>244</v>
      </c>
      <c r="B100" s="36" t="s">
        <v>245</v>
      </c>
      <c r="C100" s="35">
        <v>0</v>
      </c>
      <c r="D100" s="35">
        <v>1315247.6100000001</v>
      </c>
    </row>
    <row r="101" spans="1:5" x14ac:dyDescent="0.3">
      <c r="A101" s="34" t="s">
        <v>246</v>
      </c>
      <c r="B101" s="34" t="s">
        <v>247</v>
      </c>
      <c r="C101" s="35">
        <v>0</v>
      </c>
      <c r="D101" s="35">
        <v>147021.35</v>
      </c>
    </row>
    <row r="102" spans="1:5" x14ac:dyDescent="0.3">
      <c r="A102" s="36" t="s">
        <v>248</v>
      </c>
      <c r="B102" s="36" t="s">
        <v>249</v>
      </c>
      <c r="C102" s="35">
        <v>0</v>
      </c>
      <c r="D102" s="35">
        <v>556224.51</v>
      </c>
    </row>
    <row r="103" spans="1:5" ht="30" x14ac:dyDescent="0.3">
      <c r="A103" s="34" t="s">
        <v>250</v>
      </c>
      <c r="B103" s="34" t="s">
        <v>251</v>
      </c>
      <c r="C103" s="35">
        <v>0</v>
      </c>
      <c r="D103" s="35">
        <v>43090.18</v>
      </c>
    </row>
    <row r="104" spans="1:5" ht="30" x14ac:dyDescent="0.3">
      <c r="A104" s="36" t="s">
        <v>252</v>
      </c>
      <c r="B104" s="36" t="s">
        <v>253</v>
      </c>
      <c r="C104" s="35">
        <v>0</v>
      </c>
      <c r="D104" s="35">
        <v>56129.84</v>
      </c>
    </row>
    <row r="105" spans="1:5" x14ac:dyDescent="0.3">
      <c r="A105" s="34" t="s">
        <v>254</v>
      </c>
      <c r="B105" s="34" t="s">
        <v>255</v>
      </c>
      <c r="C105" s="35">
        <v>0</v>
      </c>
      <c r="D105" s="35">
        <v>73915.86</v>
      </c>
    </row>
    <row r="106" spans="1:5" x14ac:dyDescent="0.3">
      <c r="A106" s="36" t="s">
        <v>256</v>
      </c>
      <c r="B106" s="36" t="s">
        <v>257</v>
      </c>
      <c r="C106" s="35">
        <v>0</v>
      </c>
      <c r="D106" s="35">
        <v>229603.02</v>
      </c>
    </row>
    <row r="107" spans="1:5" ht="30" x14ac:dyDescent="0.3">
      <c r="A107" s="34" t="s">
        <v>258</v>
      </c>
      <c r="B107" s="34" t="s">
        <v>259</v>
      </c>
      <c r="C107" s="35">
        <v>0</v>
      </c>
      <c r="D107" s="35">
        <v>30303784.68</v>
      </c>
    </row>
    <row r="108" spans="1:5" ht="30" x14ac:dyDescent="0.3">
      <c r="A108" s="36" t="s">
        <v>260</v>
      </c>
      <c r="B108" s="36" t="s">
        <v>261</v>
      </c>
      <c r="C108" s="35">
        <v>0</v>
      </c>
      <c r="D108" s="35">
        <v>131752.38</v>
      </c>
    </row>
    <row r="109" spans="1:5" x14ac:dyDescent="0.3">
      <c r="A109" s="34" t="s">
        <v>262</v>
      </c>
      <c r="B109" s="34" t="s">
        <v>263</v>
      </c>
      <c r="C109" s="35">
        <v>0</v>
      </c>
      <c r="D109" s="35">
        <v>9021186.0099999998</v>
      </c>
      <c r="E109" s="32">
        <f>SUM(D109:D113)</f>
        <v>9440410.2999999989</v>
      </c>
    </row>
    <row r="110" spans="1:5" ht="30" x14ac:dyDescent="0.3">
      <c r="A110" s="36" t="s">
        <v>264</v>
      </c>
      <c r="B110" s="36" t="s">
        <v>265</v>
      </c>
      <c r="C110" s="35">
        <v>0</v>
      </c>
      <c r="D110" s="35">
        <v>195242.29</v>
      </c>
    </row>
    <row r="111" spans="1:5" ht="30" x14ac:dyDescent="0.3">
      <c r="A111" s="34" t="s">
        <v>266</v>
      </c>
      <c r="B111" s="34" t="s">
        <v>267</v>
      </c>
      <c r="C111" s="35">
        <v>0</v>
      </c>
      <c r="D111" s="35">
        <v>6711</v>
      </c>
    </row>
    <row r="112" spans="1:5" ht="30" x14ac:dyDescent="0.3">
      <c r="A112" s="36" t="s">
        <v>268</v>
      </c>
      <c r="B112" s="36" t="s">
        <v>269</v>
      </c>
      <c r="C112" s="35">
        <v>0</v>
      </c>
      <c r="D112" s="35">
        <v>202954</v>
      </c>
    </row>
    <row r="113" spans="1:5" ht="30" x14ac:dyDescent="0.3">
      <c r="A113" s="34" t="s">
        <v>270</v>
      </c>
      <c r="B113" s="34" t="s">
        <v>271</v>
      </c>
      <c r="C113" s="35">
        <v>0</v>
      </c>
      <c r="D113" s="35">
        <v>14317</v>
      </c>
    </row>
    <row r="114" spans="1:5" ht="30" x14ac:dyDescent="0.3">
      <c r="A114" s="36" t="s">
        <v>272</v>
      </c>
      <c r="B114" s="36" t="s">
        <v>273</v>
      </c>
      <c r="C114" s="35">
        <v>0</v>
      </c>
      <c r="D114" s="35">
        <v>142</v>
      </c>
    </row>
    <row r="115" spans="1:5" x14ac:dyDescent="0.3">
      <c r="A115" s="34" t="s">
        <v>274</v>
      </c>
      <c r="B115" s="34" t="s">
        <v>275</v>
      </c>
      <c r="C115" s="35">
        <v>0</v>
      </c>
      <c r="D115" s="35">
        <v>91000</v>
      </c>
    </row>
    <row r="116" spans="1:5" x14ac:dyDescent="0.3">
      <c r="A116" s="36" t="s">
        <v>276</v>
      </c>
      <c r="B116" s="36" t="s">
        <v>277</v>
      </c>
      <c r="C116" s="35">
        <v>0</v>
      </c>
      <c r="D116" s="35">
        <v>1215.56</v>
      </c>
    </row>
    <row r="117" spans="1:5" x14ac:dyDescent="0.3">
      <c r="A117" s="34" t="s">
        <v>278</v>
      </c>
      <c r="B117" s="34" t="s">
        <v>279</v>
      </c>
      <c r="C117" s="35">
        <v>0</v>
      </c>
      <c r="D117" s="35">
        <v>177118.92</v>
      </c>
    </row>
    <row r="118" spans="1:5" ht="30" x14ac:dyDescent="0.3">
      <c r="A118" s="36" t="s">
        <v>280</v>
      </c>
      <c r="B118" s="36" t="s">
        <v>281</v>
      </c>
      <c r="C118" s="35">
        <v>0</v>
      </c>
      <c r="D118" s="35">
        <v>0</v>
      </c>
    </row>
    <row r="119" spans="1:5" ht="30" x14ac:dyDescent="0.3">
      <c r="A119" s="34" t="s">
        <v>282</v>
      </c>
      <c r="B119" s="34" t="s">
        <v>283</v>
      </c>
      <c r="C119" s="35">
        <v>0</v>
      </c>
      <c r="D119" s="35">
        <v>10000</v>
      </c>
    </row>
    <row r="120" spans="1:5" x14ac:dyDescent="0.3">
      <c r="A120" s="36" t="s">
        <v>284</v>
      </c>
      <c r="B120" s="36" t="s">
        <v>285</v>
      </c>
      <c r="C120" s="35">
        <v>0</v>
      </c>
      <c r="D120" s="35">
        <v>126174.25</v>
      </c>
    </row>
    <row r="121" spans="1:5" ht="30" x14ac:dyDescent="0.3">
      <c r="A121" s="34" t="s">
        <v>286</v>
      </c>
      <c r="B121" s="34" t="s">
        <v>287</v>
      </c>
      <c r="C121" s="35">
        <v>0</v>
      </c>
      <c r="D121" s="35">
        <v>26773544.899999999</v>
      </c>
      <c r="E121" s="32">
        <f>D121+D122+D124</f>
        <v>27095147.34</v>
      </c>
    </row>
    <row r="122" spans="1:5" x14ac:dyDescent="0.3">
      <c r="A122" s="36" t="s">
        <v>288</v>
      </c>
      <c r="B122" s="36" t="s">
        <v>289</v>
      </c>
      <c r="C122" s="35">
        <v>0</v>
      </c>
      <c r="D122" s="35">
        <v>379477.73</v>
      </c>
      <c r="E122" s="32">
        <f>D122</f>
        <v>379477.73</v>
      </c>
    </row>
    <row r="123" spans="1:5" x14ac:dyDescent="0.3">
      <c r="A123" s="34" t="s">
        <v>290</v>
      </c>
      <c r="B123" s="34" t="s">
        <v>291</v>
      </c>
      <c r="C123" s="35">
        <v>0</v>
      </c>
      <c r="D123" s="35">
        <v>471502.05</v>
      </c>
      <c r="E123" s="32">
        <f>D123</f>
        <v>471502.05</v>
      </c>
    </row>
    <row r="124" spans="1:5" x14ac:dyDescent="0.3">
      <c r="A124" s="36" t="s">
        <v>292</v>
      </c>
      <c r="B124" s="36" t="s">
        <v>293</v>
      </c>
      <c r="C124" s="35">
        <v>0</v>
      </c>
      <c r="D124" s="35">
        <v>-57875.29</v>
      </c>
    </row>
    <row r="125" spans="1:5" ht="30" x14ac:dyDescent="0.3">
      <c r="A125" s="34" t="s">
        <v>294</v>
      </c>
      <c r="B125" s="34" t="s">
        <v>295</v>
      </c>
      <c r="C125" s="35">
        <v>0</v>
      </c>
      <c r="D125" s="35">
        <v>369840.03</v>
      </c>
      <c r="E125" s="32">
        <f>D125</f>
        <v>369840.03</v>
      </c>
    </row>
    <row r="126" spans="1:5" ht="30" x14ac:dyDescent="0.3">
      <c r="A126" s="36" t="s">
        <v>296</v>
      </c>
      <c r="B126" s="36" t="s">
        <v>297</v>
      </c>
      <c r="C126" s="35">
        <v>0</v>
      </c>
      <c r="D126" s="35">
        <v>2000000</v>
      </c>
      <c r="E126" s="32">
        <f>D126</f>
        <v>2000000</v>
      </c>
    </row>
    <row r="127" spans="1:5" ht="30" x14ac:dyDescent="0.3">
      <c r="A127" s="34" t="s">
        <v>298</v>
      </c>
      <c r="B127" s="34" t="s">
        <v>299</v>
      </c>
      <c r="C127" s="35">
        <v>0</v>
      </c>
      <c r="D127" s="35">
        <v>380493.74</v>
      </c>
      <c r="E127" s="32">
        <f>D127</f>
        <v>380493.74</v>
      </c>
    </row>
    <row r="128" spans="1:5" x14ac:dyDescent="0.3">
      <c r="A128" s="36" t="s">
        <v>300</v>
      </c>
      <c r="B128" s="36" t="s">
        <v>301</v>
      </c>
      <c r="C128" s="35">
        <v>0</v>
      </c>
      <c r="D128" s="35">
        <v>1668780</v>
      </c>
    </row>
    <row r="129" spans="1:8" x14ac:dyDescent="0.3">
      <c r="A129" s="38" t="s">
        <v>302</v>
      </c>
      <c r="B129" s="39"/>
      <c r="C129" s="35">
        <v>0</v>
      </c>
      <c r="D129" s="35">
        <v>132997277.8</v>
      </c>
    </row>
    <row r="130" spans="1:8" x14ac:dyDescent="0.3">
      <c r="A130" s="34" t="s">
        <v>303</v>
      </c>
      <c r="B130" s="34" t="s">
        <v>304</v>
      </c>
      <c r="C130" s="35">
        <v>0</v>
      </c>
      <c r="D130" s="35">
        <v>-56192465.380000003</v>
      </c>
      <c r="E130" s="32">
        <f>SUM(D130:D131)</f>
        <v>-114265832.61</v>
      </c>
    </row>
    <row r="131" spans="1:8" x14ac:dyDescent="0.3">
      <c r="A131" s="36" t="s">
        <v>305</v>
      </c>
      <c r="B131" s="36" t="s">
        <v>306</v>
      </c>
      <c r="C131" s="35">
        <v>0</v>
      </c>
      <c r="D131" s="35">
        <v>-58073367.229999997</v>
      </c>
    </row>
    <row r="132" spans="1:8" x14ac:dyDescent="0.3">
      <c r="A132" s="34" t="s">
        <v>307</v>
      </c>
      <c r="B132" s="34" t="s">
        <v>308</v>
      </c>
      <c r="C132" s="35">
        <v>0</v>
      </c>
      <c r="D132" s="35">
        <v>5450.3</v>
      </c>
      <c r="E132" s="32">
        <f>D132</f>
        <v>5450.3</v>
      </c>
    </row>
    <row r="133" spans="1:8" x14ac:dyDescent="0.3">
      <c r="A133" s="36" t="s">
        <v>309</v>
      </c>
      <c r="B133" s="36" t="s">
        <v>310</v>
      </c>
      <c r="C133" s="35">
        <v>0</v>
      </c>
      <c r="D133" s="35">
        <v>-78313.06</v>
      </c>
      <c r="E133" s="32">
        <f>D133</f>
        <v>-78313.06</v>
      </c>
    </row>
    <row r="134" spans="1:8" ht="30" x14ac:dyDescent="0.3">
      <c r="A134" s="34" t="s">
        <v>311</v>
      </c>
      <c r="B134" s="34" t="s">
        <v>312</v>
      </c>
      <c r="C134" s="35">
        <v>0</v>
      </c>
      <c r="D134" s="35">
        <v>-2355825</v>
      </c>
      <c r="E134" s="32">
        <f>D134+D135</f>
        <v>-2355875</v>
      </c>
    </row>
    <row r="135" spans="1:8" ht="30" x14ac:dyDescent="0.3">
      <c r="A135" s="36" t="s">
        <v>313</v>
      </c>
      <c r="B135" s="36" t="s">
        <v>314</v>
      </c>
      <c r="C135" s="35">
        <v>0</v>
      </c>
      <c r="D135" s="35">
        <v>-50</v>
      </c>
    </row>
    <row r="136" spans="1:8" ht="30" x14ac:dyDescent="0.3">
      <c r="A136" s="34" t="s">
        <v>315</v>
      </c>
      <c r="B136" s="34" t="s">
        <v>316</v>
      </c>
      <c r="C136" s="35">
        <v>0</v>
      </c>
      <c r="D136" s="35">
        <v>-235230.56</v>
      </c>
    </row>
    <row r="137" spans="1:8" x14ac:dyDescent="0.3">
      <c r="A137" s="36" t="s">
        <v>317</v>
      </c>
      <c r="B137" s="36" t="s">
        <v>318</v>
      </c>
      <c r="C137" s="35">
        <v>0</v>
      </c>
      <c r="D137" s="35">
        <v>-39475.339999999997</v>
      </c>
      <c r="E137" s="32">
        <f>D137</f>
        <v>-39475.339999999997</v>
      </c>
    </row>
    <row r="138" spans="1:8" x14ac:dyDescent="0.3">
      <c r="A138" s="34" t="s">
        <v>319</v>
      </c>
      <c r="B138" s="34" t="s">
        <v>320</v>
      </c>
      <c r="C138" s="35">
        <v>0</v>
      </c>
      <c r="D138" s="35">
        <v>-49589900</v>
      </c>
      <c r="E138" s="32">
        <f>D138+D136</f>
        <v>-49825130.560000002</v>
      </c>
      <c r="H138" s="32">
        <f>D138+D121</f>
        <v>-22816355.100000001</v>
      </c>
    </row>
    <row r="139" spans="1:8" x14ac:dyDescent="0.3">
      <c r="A139" s="36" t="s">
        <v>321</v>
      </c>
      <c r="B139" s="36" t="s">
        <v>322</v>
      </c>
      <c r="C139" s="35">
        <v>0</v>
      </c>
      <c r="D139" s="35">
        <v>-210686</v>
      </c>
      <c r="E139" s="32">
        <f>D139</f>
        <v>-210686</v>
      </c>
    </row>
    <row r="140" spans="1:8" ht="30" x14ac:dyDescent="0.3">
      <c r="A140" s="34" t="s">
        <v>323</v>
      </c>
      <c r="B140" s="34" t="s">
        <v>324</v>
      </c>
      <c r="C140" s="35">
        <v>0</v>
      </c>
      <c r="D140" s="35">
        <v>-85276</v>
      </c>
      <c r="E140" s="32">
        <f>D140</f>
        <v>-85276</v>
      </c>
    </row>
    <row r="141" spans="1:8" x14ac:dyDescent="0.3">
      <c r="A141" s="38" t="s">
        <v>325</v>
      </c>
      <c r="B141" s="39"/>
      <c r="C141" s="35">
        <v>0</v>
      </c>
      <c r="D141" s="35">
        <v>-166855138.27000001</v>
      </c>
    </row>
    <row r="142" spans="1:8" x14ac:dyDescent="0.3">
      <c r="B142" s="43"/>
    </row>
    <row r="143" spans="1:8" x14ac:dyDescent="0.3">
      <c r="B143" s="4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067B4-57CF-4CF4-AE49-BEE5E4E3EDEA}">
  <dimension ref="A1:H46"/>
  <sheetViews>
    <sheetView workbookViewId="0">
      <selection sqref="A1:XFD1048576"/>
    </sheetView>
  </sheetViews>
  <sheetFormatPr defaultRowHeight="14.4" x14ac:dyDescent="0.3"/>
  <cols>
    <col min="2" max="2" width="32.33203125" customWidth="1"/>
    <col min="5" max="5" width="9.88671875" bestFit="1" customWidth="1"/>
  </cols>
  <sheetData>
    <row r="1" spans="1:8" x14ac:dyDescent="0.3">
      <c r="A1" s="44" t="s">
        <v>326</v>
      </c>
      <c r="B1" s="45" t="s">
        <v>327</v>
      </c>
      <c r="C1" s="45" t="s">
        <v>328</v>
      </c>
      <c r="D1" s="45" t="s">
        <v>329</v>
      </c>
      <c r="E1" s="46" t="s">
        <v>330</v>
      </c>
      <c r="F1" s="45" t="s">
        <v>331</v>
      </c>
      <c r="G1" s="45" t="s">
        <v>332</v>
      </c>
      <c r="H1" s="45" t="s">
        <v>333</v>
      </c>
    </row>
    <row r="2" spans="1:8" x14ac:dyDescent="0.3">
      <c r="A2" s="47">
        <v>45691</v>
      </c>
      <c r="B2" s="48" t="s">
        <v>334</v>
      </c>
      <c r="C2" s="48" t="s">
        <v>335</v>
      </c>
      <c r="D2" s="48" t="s">
        <v>336</v>
      </c>
      <c r="E2" s="49">
        <v>11111</v>
      </c>
      <c r="F2" s="48" t="s">
        <v>337</v>
      </c>
      <c r="G2" s="48" t="s">
        <v>338</v>
      </c>
      <c r="H2" s="48" t="s">
        <v>339</v>
      </c>
    </row>
    <row r="3" spans="1:8" x14ac:dyDescent="0.3">
      <c r="A3" s="47">
        <v>45691</v>
      </c>
      <c r="B3" s="48" t="s">
        <v>340</v>
      </c>
      <c r="C3" s="48" t="s">
        <v>335</v>
      </c>
      <c r="D3" s="48" t="s">
        <v>341</v>
      </c>
      <c r="E3" s="49">
        <v>100000</v>
      </c>
      <c r="F3" s="48" t="s">
        <v>337</v>
      </c>
      <c r="G3" s="48" t="s">
        <v>342</v>
      </c>
      <c r="H3" s="48" t="s">
        <v>343</v>
      </c>
    </row>
    <row r="4" spans="1:8" x14ac:dyDescent="0.3">
      <c r="A4" s="47">
        <v>45699</v>
      </c>
      <c r="B4" s="48" t="s">
        <v>344</v>
      </c>
      <c r="C4" s="48" t="s">
        <v>345</v>
      </c>
      <c r="D4" s="48" t="s">
        <v>341</v>
      </c>
      <c r="E4" s="49">
        <v>106.5</v>
      </c>
      <c r="F4" s="48" t="s">
        <v>337</v>
      </c>
      <c r="G4" s="48" t="s">
        <v>346</v>
      </c>
      <c r="H4" s="48" t="s">
        <v>343</v>
      </c>
    </row>
    <row r="5" spans="1:8" x14ac:dyDescent="0.3">
      <c r="A5" s="47">
        <v>45699</v>
      </c>
      <c r="B5" s="48" t="s">
        <v>347</v>
      </c>
      <c r="C5" s="48" t="s">
        <v>345</v>
      </c>
      <c r="D5" s="48" t="s">
        <v>348</v>
      </c>
      <c r="E5" s="49">
        <v>9.26</v>
      </c>
      <c r="F5" s="48" t="s">
        <v>337</v>
      </c>
      <c r="G5" s="48" t="s">
        <v>349</v>
      </c>
      <c r="H5" s="48" t="s">
        <v>339</v>
      </c>
    </row>
    <row r="6" spans="1:8" x14ac:dyDescent="0.3">
      <c r="A6" s="47">
        <v>45737</v>
      </c>
      <c r="B6" s="48" t="s">
        <v>350</v>
      </c>
      <c r="C6" s="48" t="s">
        <v>345</v>
      </c>
      <c r="D6" s="48" t="s">
        <v>341</v>
      </c>
      <c r="E6" s="49">
        <v>39.44</v>
      </c>
      <c r="F6" s="48" t="s">
        <v>337</v>
      </c>
      <c r="G6" s="48" t="s">
        <v>351</v>
      </c>
      <c r="H6" s="48" t="s">
        <v>343</v>
      </c>
    </row>
    <row r="7" spans="1:8" x14ac:dyDescent="0.3">
      <c r="A7" s="47">
        <v>45737</v>
      </c>
      <c r="B7" s="48" t="s">
        <v>352</v>
      </c>
      <c r="C7" s="48" t="s">
        <v>345</v>
      </c>
      <c r="D7" s="48" t="s">
        <v>336</v>
      </c>
      <c r="E7" s="49">
        <v>3.43</v>
      </c>
      <c r="F7" s="48" t="s">
        <v>337</v>
      </c>
      <c r="G7" s="48" t="s">
        <v>353</v>
      </c>
      <c r="H7" s="48" t="s">
        <v>339</v>
      </c>
    </row>
    <row r="8" spans="1:8" x14ac:dyDescent="0.3">
      <c r="A8" s="47">
        <v>45742</v>
      </c>
      <c r="B8" s="48" t="s">
        <v>354</v>
      </c>
      <c r="C8" s="48" t="s">
        <v>335</v>
      </c>
      <c r="D8" s="48" t="s">
        <v>341</v>
      </c>
      <c r="E8" s="49">
        <v>30000</v>
      </c>
      <c r="F8" s="48" t="s">
        <v>337</v>
      </c>
      <c r="G8" s="48" t="s">
        <v>355</v>
      </c>
      <c r="H8" s="48" t="s">
        <v>343</v>
      </c>
    </row>
    <row r="9" spans="1:8" x14ac:dyDescent="0.3">
      <c r="A9" s="47">
        <v>45742</v>
      </c>
      <c r="B9" s="48" t="s">
        <v>356</v>
      </c>
      <c r="C9" s="48" t="s">
        <v>335</v>
      </c>
      <c r="D9" s="48" t="s">
        <v>336</v>
      </c>
      <c r="E9" s="49">
        <v>3333</v>
      </c>
      <c r="F9" s="48" t="s">
        <v>337</v>
      </c>
      <c r="G9" s="48" t="s">
        <v>353</v>
      </c>
      <c r="H9" s="48" t="s">
        <v>339</v>
      </c>
    </row>
    <row r="10" spans="1:8" x14ac:dyDescent="0.3">
      <c r="A10" s="47">
        <v>45783</v>
      </c>
      <c r="B10" s="48" t="s">
        <v>354</v>
      </c>
      <c r="C10" s="48" t="s">
        <v>335</v>
      </c>
      <c r="D10" s="48" t="s">
        <v>341</v>
      </c>
      <c r="E10" s="49">
        <v>20000</v>
      </c>
      <c r="F10" s="48" t="s">
        <v>337</v>
      </c>
      <c r="G10" s="48" t="s">
        <v>357</v>
      </c>
      <c r="H10" s="48" t="s">
        <v>343</v>
      </c>
    </row>
    <row r="11" spans="1:8" x14ac:dyDescent="0.3">
      <c r="A11" s="47">
        <v>45783</v>
      </c>
      <c r="B11" s="48" t="s">
        <v>356</v>
      </c>
      <c r="C11" s="48" t="s">
        <v>335</v>
      </c>
      <c r="D11" s="48" t="s">
        <v>336</v>
      </c>
      <c r="E11" s="49">
        <v>2222</v>
      </c>
      <c r="F11" s="48" t="s">
        <v>337</v>
      </c>
      <c r="G11" s="48" t="s">
        <v>358</v>
      </c>
      <c r="H11" s="48" t="s">
        <v>337</v>
      </c>
    </row>
    <row r="12" spans="1:8" x14ac:dyDescent="0.3">
      <c r="A12" s="47">
        <v>45812</v>
      </c>
      <c r="B12" s="48" t="s">
        <v>354</v>
      </c>
      <c r="C12" s="48" t="s">
        <v>335</v>
      </c>
      <c r="D12" s="48" t="s">
        <v>341</v>
      </c>
      <c r="E12" s="49">
        <v>150000</v>
      </c>
      <c r="F12" s="48" t="s">
        <v>337</v>
      </c>
      <c r="G12" s="48" t="s">
        <v>359</v>
      </c>
      <c r="H12" s="48" t="s">
        <v>343</v>
      </c>
    </row>
    <row r="13" spans="1:8" x14ac:dyDescent="0.3">
      <c r="A13" s="47">
        <v>45838</v>
      </c>
      <c r="B13" s="48" t="s">
        <v>360</v>
      </c>
      <c r="C13" s="48" t="s">
        <v>335</v>
      </c>
      <c r="D13" s="48" t="s">
        <v>348</v>
      </c>
      <c r="E13" s="49">
        <v>13044</v>
      </c>
      <c r="F13" s="48" t="s">
        <v>337</v>
      </c>
      <c r="G13" s="48" t="s">
        <v>361</v>
      </c>
      <c r="H13" s="48" t="s">
        <v>337</v>
      </c>
    </row>
    <row r="14" spans="1:8" x14ac:dyDescent="0.3">
      <c r="A14" s="47">
        <v>45855</v>
      </c>
      <c r="B14" s="48" t="s">
        <v>362</v>
      </c>
      <c r="C14" s="48" t="s">
        <v>335</v>
      </c>
      <c r="D14" s="48" t="s">
        <v>341</v>
      </c>
      <c r="E14" s="49">
        <v>34618.699999999997</v>
      </c>
      <c r="F14" s="48" t="s">
        <v>337</v>
      </c>
      <c r="G14" s="48" t="s">
        <v>363</v>
      </c>
      <c r="H14" s="48" t="s">
        <v>343</v>
      </c>
    </row>
    <row r="15" spans="1:8" x14ac:dyDescent="0.3">
      <c r="A15" s="47">
        <v>45869</v>
      </c>
      <c r="B15" s="48" t="s">
        <v>360</v>
      </c>
      <c r="C15" s="48" t="s">
        <v>335</v>
      </c>
      <c r="D15" s="48" t="s">
        <v>348</v>
      </c>
      <c r="E15" s="49">
        <v>3010</v>
      </c>
      <c r="F15" s="48" t="s">
        <v>337</v>
      </c>
      <c r="G15" s="48" t="s">
        <v>364</v>
      </c>
      <c r="H15" s="48" t="s">
        <v>337</v>
      </c>
    </row>
    <row r="16" spans="1:8" x14ac:dyDescent="0.3">
      <c r="A16" s="47">
        <v>45901</v>
      </c>
      <c r="B16" s="48" t="s">
        <v>365</v>
      </c>
      <c r="C16" s="48" t="s">
        <v>366</v>
      </c>
      <c r="D16" s="48" t="s">
        <v>63</v>
      </c>
      <c r="E16" s="49">
        <v>79650</v>
      </c>
      <c r="F16" s="48" t="s">
        <v>337</v>
      </c>
      <c r="G16" s="48" t="s">
        <v>367</v>
      </c>
      <c r="H16" s="48" t="s">
        <v>337</v>
      </c>
    </row>
    <row r="17" spans="1:8" x14ac:dyDescent="0.3">
      <c r="A17" s="47">
        <v>45901</v>
      </c>
      <c r="B17" s="48" t="s">
        <v>368</v>
      </c>
      <c r="C17" s="48" t="s">
        <v>369</v>
      </c>
      <c r="D17" s="48" t="s">
        <v>370</v>
      </c>
      <c r="E17" s="49">
        <v>10761</v>
      </c>
      <c r="F17" s="48" t="s">
        <v>337</v>
      </c>
      <c r="G17" s="48" t="s">
        <v>371</v>
      </c>
      <c r="H17" s="48" t="s">
        <v>337</v>
      </c>
    </row>
    <row r="18" spans="1:8" x14ac:dyDescent="0.3">
      <c r="A18" s="47">
        <v>45901</v>
      </c>
      <c r="B18" s="48" t="s">
        <v>372</v>
      </c>
      <c r="C18" s="48" t="s">
        <v>373</v>
      </c>
      <c r="D18" s="48" t="s">
        <v>374</v>
      </c>
      <c r="E18" s="49">
        <v>133884</v>
      </c>
      <c r="F18" s="48" t="s">
        <v>337</v>
      </c>
      <c r="G18" s="48" t="s">
        <v>375</v>
      </c>
      <c r="H18" s="48" t="s">
        <v>337</v>
      </c>
    </row>
    <row r="19" spans="1:8" x14ac:dyDescent="0.3">
      <c r="A19" s="47">
        <v>45901</v>
      </c>
      <c r="B19" s="48" t="s">
        <v>376</v>
      </c>
      <c r="C19" s="48" t="s">
        <v>373</v>
      </c>
      <c r="D19" s="48" t="s">
        <v>377</v>
      </c>
      <c r="E19" s="49">
        <v>2943</v>
      </c>
      <c r="F19" s="48" t="s">
        <v>337</v>
      </c>
      <c r="G19" s="48" t="s">
        <v>378</v>
      </c>
      <c r="H19" s="48" t="s">
        <v>337</v>
      </c>
    </row>
    <row r="20" spans="1:8" x14ac:dyDescent="0.3">
      <c r="A20" s="47">
        <v>45918</v>
      </c>
      <c r="B20" s="48" t="s">
        <v>379</v>
      </c>
      <c r="C20" s="48" t="s">
        <v>369</v>
      </c>
      <c r="D20" s="48" t="s">
        <v>380</v>
      </c>
      <c r="E20" s="49">
        <v>532.83000000000004</v>
      </c>
      <c r="F20" s="48" t="s">
        <v>337</v>
      </c>
      <c r="G20" s="48" t="s">
        <v>381</v>
      </c>
      <c r="H20" s="48" t="s">
        <v>343</v>
      </c>
    </row>
    <row r="21" spans="1:8" x14ac:dyDescent="0.3">
      <c r="A21" s="47">
        <v>45918</v>
      </c>
      <c r="B21" s="48" t="s">
        <v>379</v>
      </c>
      <c r="C21" s="48" t="s">
        <v>369</v>
      </c>
      <c r="D21" s="48" t="s">
        <v>380</v>
      </c>
      <c r="E21" s="49">
        <v>50403.69</v>
      </c>
      <c r="F21" s="48" t="s">
        <v>337</v>
      </c>
      <c r="G21" s="48" t="s">
        <v>381</v>
      </c>
      <c r="H21" s="48" t="s">
        <v>343</v>
      </c>
    </row>
    <row r="22" spans="1:8" x14ac:dyDescent="0.3">
      <c r="A22" s="47">
        <v>45918</v>
      </c>
      <c r="B22" s="48" t="s">
        <v>379</v>
      </c>
      <c r="C22" s="48" t="s">
        <v>369</v>
      </c>
      <c r="D22" s="48" t="s">
        <v>380</v>
      </c>
      <c r="E22" s="49">
        <v>85.31</v>
      </c>
      <c r="F22" s="48" t="s">
        <v>337</v>
      </c>
      <c r="G22" s="48" t="s">
        <v>381</v>
      </c>
      <c r="H22" s="48" t="s">
        <v>343</v>
      </c>
    </row>
    <row r="23" spans="1:8" x14ac:dyDescent="0.3">
      <c r="A23" s="47">
        <v>45918</v>
      </c>
      <c r="B23" s="48" t="s">
        <v>382</v>
      </c>
      <c r="C23" s="48" t="s">
        <v>373</v>
      </c>
      <c r="D23" s="48" t="s">
        <v>380</v>
      </c>
      <c r="E23" s="49">
        <v>14107.24</v>
      </c>
      <c r="F23" s="48" t="s">
        <v>337</v>
      </c>
      <c r="G23" s="48" t="s">
        <v>381</v>
      </c>
      <c r="H23" s="48" t="s">
        <v>343</v>
      </c>
    </row>
    <row r="24" spans="1:8" x14ac:dyDescent="0.3">
      <c r="A24" s="47">
        <v>45918</v>
      </c>
      <c r="B24" s="48" t="s">
        <v>382</v>
      </c>
      <c r="C24" s="48" t="s">
        <v>373</v>
      </c>
      <c r="D24" s="48" t="s">
        <v>380</v>
      </c>
      <c r="E24" s="49">
        <v>627059.13</v>
      </c>
      <c r="F24" s="48" t="s">
        <v>337</v>
      </c>
      <c r="G24" s="48" t="s">
        <v>381</v>
      </c>
      <c r="H24" s="48" t="s">
        <v>343</v>
      </c>
    </row>
    <row r="25" spans="1:8" x14ac:dyDescent="0.3">
      <c r="A25" s="47">
        <v>45918</v>
      </c>
      <c r="B25" s="48" t="s">
        <v>379</v>
      </c>
      <c r="C25" s="48" t="s">
        <v>369</v>
      </c>
      <c r="D25" s="48" t="s">
        <v>380</v>
      </c>
      <c r="E25" s="49">
        <v>2087.61</v>
      </c>
      <c r="F25" s="48" t="s">
        <v>337</v>
      </c>
      <c r="G25" s="48" t="s">
        <v>381</v>
      </c>
      <c r="H25" s="48" t="s">
        <v>343</v>
      </c>
    </row>
    <row r="26" spans="1:8" x14ac:dyDescent="0.3">
      <c r="A26" s="47">
        <v>45918</v>
      </c>
      <c r="B26" s="48" t="s">
        <v>379</v>
      </c>
      <c r="C26" s="48" t="s">
        <v>369</v>
      </c>
      <c r="D26" s="48" t="s">
        <v>380</v>
      </c>
      <c r="E26" s="49">
        <v>481.57</v>
      </c>
      <c r="F26" s="48" t="s">
        <v>337</v>
      </c>
      <c r="G26" s="48" t="s">
        <v>381</v>
      </c>
      <c r="H26" s="48" t="s">
        <v>343</v>
      </c>
    </row>
    <row r="27" spans="1:8" x14ac:dyDescent="0.3">
      <c r="A27" s="47">
        <v>45918</v>
      </c>
      <c r="B27" s="48" t="s">
        <v>382</v>
      </c>
      <c r="C27" s="48" t="s">
        <v>373</v>
      </c>
      <c r="D27" s="48" t="s">
        <v>380</v>
      </c>
      <c r="E27" s="49">
        <v>39707</v>
      </c>
      <c r="F27" s="48" t="s">
        <v>337</v>
      </c>
      <c r="G27" s="48" t="s">
        <v>381</v>
      </c>
      <c r="H27" s="48" t="s">
        <v>343</v>
      </c>
    </row>
    <row r="28" spans="1:8" x14ac:dyDescent="0.3">
      <c r="A28" s="47">
        <v>45918</v>
      </c>
      <c r="B28" s="48" t="s">
        <v>382</v>
      </c>
      <c r="C28" s="48" t="s">
        <v>373</v>
      </c>
      <c r="D28" s="48" t="s">
        <v>380</v>
      </c>
      <c r="E28" s="49">
        <v>26475.05</v>
      </c>
      <c r="F28" s="48" t="s">
        <v>337</v>
      </c>
      <c r="G28" s="48" t="s">
        <v>381</v>
      </c>
      <c r="H28" s="48" t="s">
        <v>343</v>
      </c>
    </row>
    <row r="29" spans="1:8" x14ac:dyDescent="0.3">
      <c r="A29" s="47">
        <v>45918</v>
      </c>
      <c r="B29" s="48" t="s">
        <v>379</v>
      </c>
      <c r="C29" s="48" t="s">
        <v>369</v>
      </c>
      <c r="D29" s="48" t="s">
        <v>380</v>
      </c>
      <c r="E29" s="49">
        <v>381.83</v>
      </c>
      <c r="F29" s="48" t="s">
        <v>337</v>
      </c>
      <c r="G29" s="48" t="s">
        <v>381</v>
      </c>
      <c r="H29" s="48" t="s">
        <v>343</v>
      </c>
    </row>
    <row r="30" spans="1:8" x14ac:dyDescent="0.3">
      <c r="A30" s="47">
        <v>45918</v>
      </c>
      <c r="B30" s="48" t="s">
        <v>379</v>
      </c>
      <c r="C30" s="48" t="s">
        <v>369</v>
      </c>
      <c r="D30" s="48" t="s">
        <v>380</v>
      </c>
      <c r="E30" s="49">
        <v>36682.68</v>
      </c>
      <c r="F30" s="48" t="s">
        <v>337</v>
      </c>
      <c r="G30" s="48" t="s">
        <v>381</v>
      </c>
      <c r="H30" s="48" t="s">
        <v>343</v>
      </c>
    </row>
    <row r="31" spans="1:8" x14ac:dyDescent="0.3">
      <c r="A31" s="47">
        <v>45918</v>
      </c>
      <c r="B31" s="48" t="s">
        <v>379</v>
      </c>
      <c r="C31" s="48" t="s">
        <v>369</v>
      </c>
      <c r="D31" s="48" t="s">
        <v>380</v>
      </c>
      <c r="E31" s="49">
        <v>41.27</v>
      </c>
      <c r="F31" s="48" t="s">
        <v>337</v>
      </c>
      <c r="G31" s="48" t="s">
        <v>381</v>
      </c>
      <c r="H31" s="48" t="s">
        <v>343</v>
      </c>
    </row>
    <row r="32" spans="1:8" x14ac:dyDescent="0.3">
      <c r="A32" s="47">
        <v>45918</v>
      </c>
      <c r="B32" s="48" t="s">
        <v>382</v>
      </c>
      <c r="C32" s="48" t="s">
        <v>373</v>
      </c>
      <c r="D32" s="48" t="s">
        <v>380</v>
      </c>
      <c r="E32" s="49">
        <v>14906.72</v>
      </c>
      <c r="F32" s="48" t="s">
        <v>337</v>
      </c>
      <c r="G32" s="48" t="s">
        <v>381</v>
      </c>
      <c r="H32" s="48" t="s">
        <v>343</v>
      </c>
    </row>
    <row r="33" spans="1:8" x14ac:dyDescent="0.3">
      <c r="A33" s="47">
        <v>45918</v>
      </c>
      <c r="B33" s="48" t="s">
        <v>379</v>
      </c>
      <c r="C33" s="48" t="s">
        <v>369</v>
      </c>
      <c r="D33" s="48" t="s">
        <v>380</v>
      </c>
      <c r="E33" s="49">
        <v>5802.95</v>
      </c>
      <c r="F33" s="48" t="s">
        <v>337</v>
      </c>
      <c r="G33" s="48" t="s">
        <v>381</v>
      </c>
      <c r="H33" s="48" t="s">
        <v>343</v>
      </c>
    </row>
    <row r="34" spans="1:8" x14ac:dyDescent="0.3">
      <c r="A34" s="47">
        <v>45918</v>
      </c>
      <c r="B34" s="48" t="s">
        <v>383</v>
      </c>
      <c r="C34" s="48" t="s">
        <v>373</v>
      </c>
      <c r="D34" s="48" t="s">
        <v>380</v>
      </c>
      <c r="E34" s="49">
        <v>509186</v>
      </c>
      <c r="F34" s="48" t="s">
        <v>337</v>
      </c>
      <c r="G34" s="48" t="s">
        <v>384</v>
      </c>
      <c r="H34" s="48" t="s">
        <v>343</v>
      </c>
    </row>
    <row r="35" spans="1:8" x14ac:dyDescent="0.3">
      <c r="A35" s="47">
        <v>45918</v>
      </c>
      <c r="B35" s="48" t="s">
        <v>379</v>
      </c>
      <c r="C35" s="48" t="s">
        <v>369</v>
      </c>
      <c r="D35" s="48" t="s">
        <v>380</v>
      </c>
      <c r="E35" s="49">
        <v>352.98</v>
      </c>
      <c r="F35" s="48" t="s">
        <v>337</v>
      </c>
      <c r="G35" s="48" t="s">
        <v>385</v>
      </c>
      <c r="H35" s="48" t="s">
        <v>343</v>
      </c>
    </row>
    <row r="36" spans="1:8" x14ac:dyDescent="0.3">
      <c r="A36" s="47">
        <v>45960</v>
      </c>
      <c r="B36" s="48" t="s">
        <v>354</v>
      </c>
      <c r="C36" s="48" t="s">
        <v>335</v>
      </c>
      <c r="D36" s="48" t="s">
        <v>380</v>
      </c>
      <c r="E36" s="49">
        <v>1645000</v>
      </c>
      <c r="F36" s="48" t="s">
        <v>337</v>
      </c>
      <c r="G36" s="48" t="s">
        <v>386</v>
      </c>
      <c r="H36" s="48" t="s">
        <v>343</v>
      </c>
    </row>
    <row r="37" spans="1:8" x14ac:dyDescent="0.3">
      <c r="A37" s="47">
        <v>45960</v>
      </c>
      <c r="B37" s="48" t="s">
        <v>387</v>
      </c>
      <c r="C37" s="48" t="s">
        <v>335</v>
      </c>
      <c r="D37" s="48" t="s">
        <v>374</v>
      </c>
      <c r="E37" s="49">
        <v>182778</v>
      </c>
      <c r="F37" s="48" t="s">
        <v>337</v>
      </c>
      <c r="G37" s="48" t="s">
        <v>364</v>
      </c>
      <c r="H37" s="48" t="s">
        <v>337</v>
      </c>
    </row>
    <row r="38" spans="1:8" x14ac:dyDescent="0.3">
      <c r="A38" s="47">
        <v>46010</v>
      </c>
      <c r="B38" s="50" t="s">
        <v>388</v>
      </c>
      <c r="C38" s="50" t="s">
        <v>335</v>
      </c>
      <c r="D38" s="50" t="s">
        <v>374</v>
      </c>
      <c r="E38" s="51">
        <v>202280</v>
      </c>
      <c r="F38" s="48"/>
      <c r="G38" s="50" t="s">
        <v>389</v>
      </c>
      <c r="H38" s="50"/>
    </row>
    <row r="39" spans="1:8" x14ac:dyDescent="0.3">
      <c r="A39" s="52">
        <v>46010</v>
      </c>
      <c r="B39" s="53" t="s">
        <v>390</v>
      </c>
      <c r="C39" s="53" t="s">
        <v>373</v>
      </c>
      <c r="D39" s="53" t="s">
        <v>374</v>
      </c>
      <c r="E39" s="54">
        <v>86325</v>
      </c>
      <c r="F39" s="55"/>
      <c r="G39" s="53" t="s">
        <v>389</v>
      </c>
      <c r="H39" s="53"/>
    </row>
    <row r="40" spans="1:8" x14ac:dyDescent="0.3">
      <c r="A40" s="52">
        <v>46010</v>
      </c>
      <c r="B40" s="53" t="s">
        <v>391</v>
      </c>
      <c r="C40" s="53" t="s">
        <v>373</v>
      </c>
      <c r="D40" s="53" t="s">
        <v>377</v>
      </c>
      <c r="E40" s="54">
        <v>2341</v>
      </c>
      <c r="F40" s="55"/>
      <c r="G40" s="53" t="s">
        <v>389</v>
      </c>
      <c r="H40" s="53"/>
    </row>
    <row r="41" spans="1:8" x14ac:dyDescent="0.3">
      <c r="A41" s="47">
        <v>46010</v>
      </c>
      <c r="B41" s="50" t="s">
        <v>392</v>
      </c>
      <c r="C41" s="50" t="s">
        <v>369</v>
      </c>
      <c r="D41" s="50" t="s">
        <v>370</v>
      </c>
      <c r="E41" s="51">
        <v>4275</v>
      </c>
      <c r="F41" s="48"/>
      <c r="G41" s="50" t="s">
        <v>393</v>
      </c>
      <c r="H41" s="50"/>
    </row>
    <row r="42" spans="1:8" x14ac:dyDescent="0.3">
      <c r="A42" s="47">
        <v>46022</v>
      </c>
      <c r="B42" s="50" t="s">
        <v>394</v>
      </c>
      <c r="C42" s="50" t="s">
        <v>335</v>
      </c>
      <c r="D42" s="50" t="s">
        <v>374</v>
      </c>
      <c r="E42" s="51">
        <v>154236</v>
      </c>
      <c r="F42" s="48"/>
      <c r="G42" s="50" t="s">
        <v>395</v>
      </c>
      <c r="H42" s="50"/>
    </row>
    <row r="43" spans="1:8" x14ac:dyDescent="0.3">
      <c r="A43" s="47">
        <v>46022</v>
      </c>
      <c r="B43" s="50" t="s">
        <v>396</v>
      </c>
      <c r="C43" s="50" t="s">
        <v>373</v>
      </c>
      <c r="D43" s="50" t="s">
        <v>374</v>
      </c>
      <c r="E43" s="51">
        <v>6956</v>
      </c>
      <c r="F43" s="48"/>
      <c r="G43" s="50" t="s">
        <v>397</v>
      </c>
      <c r="H43" s="50"/>
    </row>
    <row r="44" spans="1:8" x14ac:dyDescent="0.3">
      <c r="A44" s="47">
        <v>46022</v>
      </c>
      <c r="B44" s="50" t="s">
        <v>398</v>
      </c>
      <c r="C44" s="50" t="s">
        <v>373</v>
      </c>
      <c r="D44" s="50" t="s">
        <v>377</v>
      </c>
      <c r="E44" s="51">
        <v>35</v>
      </c>
      <c r="F44" s="48"/>
      <c r="G44" s="50" t="s">
        <v>399</v>
      </c>
      <c r="H44" s="50"/>
    </row>
    <row r="45" spans="1:8" x14ac:dyDescent="0.3">
      <c r="A45" s="47">
        <v>46022</v>
      </c>
      <c r="B45" s="50" t="s">
        <v>400</v>
      </c>
      <c r="C45" s="50" t="s">
        <v>369</v>
      </c>
      <c r="D45" s="50" t="s">
        <v>370</v>
      </c>
      <c r="E45" s="51">
        <v>442</v>
      </c>
      <c r="F45" s="48"/>
      <c r="G45" s="50" t="s">
        <v>401</v>
      </c>
      <c r="H45" s="50"/>
    </row>
    <row r="46" spans="1:8" x14ac:dyDescent="0.3">
      <c r="E46" s="56">
        <f>SUM(E2:E45)</f>
        <v>4207697.1900000004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38017-4751-4194-A1B9-C39F0D084A69}">
  <dimension ref="A1:U1020"/>
  <sheetViews>
    <sheetView workbookViewId="0">
      <selection sqref="A1:XFD1048576"/>
    </sheetView>
  </sheetViews>
  <sheetFormatPr defaultColWidth="9.109375" defaultRowHeight="12" outlineLevelRow="1" x14ac:dyDescent="0.25"/>
  <cols>
    <col min="1" max="1" width="9.44140625" style="58" bestFit="1" customWidth="1"/>
    <col min="2" max="2" width="56" style="58" bestFit="1" customWidth="1"/>
    <col min="3" max="3" width="13.5546875" style="58" bestFit="1" customWidth="1"/>
    <col min="4" max="4" width="10.5546875" style="58" bestFit="1" customWidth="1"/>
    <col min="5" max="5" width="13.88671875" style="58" bestFit="1" customWidth="1"/>
    <col min="6" max="6" width="10.6640625" style="58" bestFit="1" customWidth="1"/>
    <col min="7" max="7" width="12.44140625" style="58" bestFit="1" customWidth="1"/>
    <col min="8" max="8" width="10.5546875" style="58" bestFit="1" customWidth="1"/>
    <col min="9" max="10" width="10.6640625" style="58" bestFit="1" customWidth="1"/>
    <col min="11" max="11" width="10.44140625" style="58" bestFit="1" customWidth="1"/>
    <col min="12" max="12" width="10.5546875" style="58" bestFit="1" customWidth="1"/>
    <col min="13" max="14" width="9" style="58" bestFit="1" customWidth="1"/>
    <col min="15" max="16" width="0" style="58" hidden="1" customWidth="1"/>
    <col min="17" max="17" width="9.88671875" style="59" bestFit="1" customWidth="1"/>
    <col min="18" max="18" width="9.109375" style="58"/>
    <col min="19" max="19" width="10.44140625" style="60" bestFit="1" customWidth="1"/>
    <col min="20" max="20" width="11.109375" style="61" bestFit="1" customWidth="1"/>
    <col min="21" max="21" width="10.44140625" style="61" bestFit="1" customWidth="1"/>
    <col min="22" max="16384" width="9.109375" style="58"/>
  </cols>
  <sheetData>
    <row r="1" spans="1:20" x14ac:dyDescent="0.25">
      <c r="A1" s="57" t="s">
        <v>402</v>
      </c>
    </row>
    <row r="2" spans="1:20" x14ac:dyDescent="0.25">
      <c r="E2" s="62">
        <v>45627</v>
      </c>
      <c r="F2" s="63" t="s">
        <v>403</v>
      </c>
      <c r="G2" s="62">
        <v>45657</v>
      </c>
    </row>
    <row r="3" spans="1:20" x14ac:dyDescent="0.25">
      <c r="A3" s="64"/>
      <c r="B3" s="64"/>
      <c r="C3" s="65" t="s">
        <v>404</v>
      </c>
      <c r="D3" s="64"/>
      <c r="E3" s="65" t="s">
        <v>405</v>
      </c>
      <c r="F3" s="64"/>
      <c r="G3" s="65" t="s">
        <v>406</v>
      </c>
      <c r="H3" s="64"/>
      <c r="I3" s="65" t="s">
        <v>407</v>
      </c>
      <c r="J3" s="64"/>
      <c r="K3" s="65" t="s">
        <v>408</v>
      </c>
      <c r="L3" s="64"/>
    </row>
    <row r="4" spans="1:20" x14ac:dyDescent="0.25">
      <c r="A4" s="66" t="s">
        <v>49</v>
      </c>
      <c r="B4" s="66" t="s">
        <v>409</v>
      </c>
      <c r="C4" s="66" t="s">
        <v>410</v>
      </c>
      <c r="D4" s="66" t="s">
        <v>411</v>
      </c>
      <c r="E4" s="66" t="s">
        <v>410</v>
      </c>
      <c r="F4" s="66" t="s">
        <v>411</v>
      </c>
      <c r="G4" s="66" t="s">
        <v>410</v>
      </c>
      <c r="H4" s="66" t="s">
        <v>411</v>
      </c>
      <c r="I4" s="66" t="s">
        <v>410</v>
      </c>
      <c r="J4" s="66" t="s">
        <v>411</v>
      </c>
      <c r="K4" s="66" t="s">
        <v>410</v>
      </c>
      <c r="L4" s="66" t="s">
        <v>411</v>
      </c>
    </row>
    <row r="5" spans="1:20" x14ac:dyDescent="0.25">
      <c r="A5" s="67">
        <v>1012</v>
      </c>
      <c r="B5" s="57" t="s">
        <v>54</v>
      </c>
      <c r="C5" s="68">
        <v>0</v>
      </c>
      <c r="D5" s="68">
        <v>1308199.8999999999</v>
      </c>
      <c r="E5" s="68">
        <v>0</v>
      </c>
      <c r="F5" s="68">
        <v>1308199.8999999999</v>
      </c>
      <c r="G5" s="68">
        <v>0</v>
      </c>
      <c r="H5" s="68">
        <v>0</v>
      </c>
      <c r="I5" s="68">
        <v>0</v>
      </c>
      <c r="J5" s="68">
        <v>1308199.8999999999</v>
      </c>
      <c r="K5" s="68">
        <v>0</v>
      </c>
      <c r="L5" s="68">
        <v>1308199.8999999999</v>
      </c>
      <c r="Q5" s="59">
        <f>K5-L5</f>
        <v>-1308199.8999999999</v>
      </c>
      <c r="S5" s="60">
        <f>Q5</f>
        <v>-1308199.8999999999</v>
      </c>
    </row>
    <row r="6" spans="1:20" x14ac:dyDescent="0.25">
      <c r="A6" s="67">
        <v>1031</v>
      </c>
      <c r="B6" s="57" t="s">
        <v>412</v>
      </c>
      <c r="C6" s="68">
        <v>0</v>
      </c>
      <c r="D6" s="68">
        <v>0</v>
      </c>
      <c r="E6" s="68">
        <v>0</v>
      </c>
      <c r="F6" s="68">
        <v>0</v>
      </c>
      <c r="G6" s="68">
        <v>35678.18</v>
      </c>
      <c r="H6" s="68">
        <v>35678.18</v>
      </c>
      <c r="I6" s="68">
        <v>35678.18</v>
      </c>
      <c r="J6" s="68">
        <v>35678.18</v>
      </c>
      <c r="K6" s="68">
        <v>0</v>
      </c>
      <c r="L6" s="68">
        <v>0</v>
      </c>
      <c r="Q6" s="59">
        <f t="shared" ref="Q6:Q46" si="0">K6-L6</f>
        <v>0</v>
      </c>
    </row>
    <row r="7" spans="1:20" x14ac:dyDescent="0.25">
      <c r="A7" s="67">
        <v>1041</v>
      </c>
      <c r="B7" s="57" t="s">
        <v>56</v>
      </c>
      <c r="C7" s="68">
        <v>0</v>
      </c>
      <c r="D7" s="68">
        <v>11400586.300000001</v>
      </c>
      <c r="E7" s="68">
        <v>0</v>
      </c>
      <c r="F7" s="68">
        <v>11400586.300000001</v>
      </c>
      <c r="G7" s="68">
        <v>0</v>
      </c>
      <c r="H7" s="68">
        <v>0</v>
      </c>
      <c r="I7" s="68">
        <v>0</v>
      </c>
      <c r="J7" s="68">
        <v>11400586.300000001</v>
      </c>
      <c r="K7" s="68">
        <v>0</v>
      </c>
      <c r="L7" s="68">
        <v>11400586.300000001</v>
      </c>
      <c r="Q7" s="59">
        <f t="shared" si="0"/>
        <v>-11400586.300000001</v>
      </c>
      <c r="S7" s="60">
        <f>Q7</f>
        <v>-11400586.300000001</v>
      </c>
    </row>
    <row r="8" spans="1:20" x14ac:dyDescent="0.25">
      <c r="A8" s="67">
        <v>1061</v>
      </c>
      <c r="B8" s="57" t="s">
        <v>58</v>
      </c>
      <c r="C8" s="68">
        <v>0</v>
      </c>
      <c r="D8" s="68">
        <v>261640.49</v>
      </c>
      <c r="E8" s="68">
        <v>0</v>
      </c>
      <c r="F8" s="68">
        <v>261640.49</v>
      </c>
      <c r="G8" s="68">
        <v>0</v>
      </c>
      <c r="H8" s="68">
        <v>0</v>
      </c>
      <c r="I8" s="68">
        <v>0</v>
      </c>
      <c r="J8" s="68">
        <v>261640.49</v>
      </c>
      <c r="K8" s="68">
        <v>0</v>
      </c>
      <c r="L8" s="68">
        <v>261640.49</v>
      </c>
      <c r="Q8" s="59">
        <f t="shared" si="0"/>
        <v>-261640.49</v>
      </c>
      <c r="S8" s="60">
        <f>Q8</f>
        <v>-261640.49</v>
      </c>
    </row>
    <row r="9" spans="1:20" x14ac:dyDescent="0.25">
      <c r="A9" s="67">
        <v>1092</v>
      </c>
      <c r="B9" s="57" t="s">
        <v>62</v>
      </c>
      <c r="C9" s="68">
        <v>88308</v>
      </c>
      <c r="D9" s="68">
        <v>0</v>
      </c>
      <c r="E9" s="68">
        <v>88329.98</v>
      </c>
      <c r="F9" s="68">
        <v>0</v>
      </c>
      <c r="G9" s="68">
        <v>0</v>
      </c>
      <c r="H9" s="68">
        <v>35678.18</v>
      </c>
      <c r="I9" s="68">
        <v>88329.98</v>
      </c>
      <c r="J9" s="68">
        <v>35678.18</v>
      </c>
      <c r="K9" s="68">
        <v>52651.8</v>
      </c>
      <c r="L9" s="68">
        <v>0</v>
      </c>
      <c r="Q9" s="59">
        <f t="shared" si="0"/>
        <v>52651.8</v>
      </c>
      <c r="S9" s="60">
        <f>Q9</f>
        <v>52651.8</v>
      </c>
    </row>
    <row r="10" spans="1:20" x14ac:dyDescent="0.25">
      <c r="A10" s="67">
        <v>1171</v>
      </c>
      <c r="B10" s="57" t="s">
        <v>413</v>
      </c>
      <c r="C10" s="68">
        <v>0</v>
      </c>
      <c r="D10" s="68">
        <v>1512738.6</v>
      </c>
      <c r="E10" s="68">
        <v>3300000</v>
      </c>
      <c r="F10" s="68">
        <v>12738442.560000001</v>
      </c>
      <c r="G10" s="68">
        <v>0</v>
      </c>
      <c r="H10" s="68">
        <v>0</v>
      </c>
      <c r="I10" s="68">
        <v>3300000</v>
      </c>
      <c r="J10" s="68">
        <v>12738442.560000001</v>
      </c>
      <c r="K10" s="68">
        <v>0</v>
      </c>
      <c r="L10" s="68">
        <v>9438442.5600000005</v>
      </c>
      <c r="Q10" s="59">
        <f t="shared" si="0"/>
        <v>-9438442.5600000005</v>
      </c>
      <c r="S10" s="60">
        <f>Q10</f>
        <v>-9438442.5600000005</v>
      </c>
    </row>
    <row r="11" spans="1:20" x14ac:dyDescent="0.25">
      <c r="A11" s="69">
        <v>121</v>
      </c>
      <c r="B11" s="70" t="s">
        <v>414</v>
      </c>
      <c r="C11" s="71">
        <v>0</v>
      </c>
      <c r="D11" s="71">
        <v>11343504.960000001</v>
      </c>
      <c r="E11" s="71">
        <v>63199551.229999997</v>
      </c>
      <c r="F11" s="71">
        <v>66387783.049999997</v>
      </c>
      <c r="G11" s="71">
        <v>15648840.789999999</v>
      </c>
      <c r="H11" s="71">
        <v>20233407.82</v>
      </c>
      <c r="I11" s="71">
        <v>78848392.019999996</v>
      </c>
      <c r="J11" s="71">
        <v>86621190.870000005</v>
      </c>
      <c r="K11" s="71">
        <v>0</v>
      </c>
      <c r="L11" s="71">
        <v>7772798.8499999996</v>
      </c>
      <c r="N11" s="61">
        <f>6953736</f>
        <v>6953736</v>
      </c>
      <c r="Q11" s="59">
        <f t="shared" si="0"/>
        <v>-7772798.8499999996</v>
      </c>
      <c r="S11" s="60">
        <f>Q11</f>
        <v>-7772798.8499999996</v>
      </c>
    </row>
    <row r="12" spans="1:20" x14ac:dyDescent="0.25">
      <c r="A12" s="67">
        <v>129</v>
      </c>
      <c r="B12" s="57" t="s">
        <v>415</v>
      </c>
      <c r="C12" s="68">
        <v>117801</v>
      </c>
      <c r="D12" s="68">
        <v>0</v>
      </c>
      <c r="E12" s="68">
        <v>117801</v>
      </c>
      <c r="F12" s="68">
        <v>117801</v>
      </c>
      <c r="G12" s="68">
        <v>0</v>
      </c>
      <c r="H12" s="68">
        <v>0</v>
      </c>
      <c r="I12" s="68">
        <v>117801</v>
      </c>
      <c r="J12" s="68">
        <v>117801</v>
      </c>
      <c r="K12" s="68">
        <v>0</v>
      </c>
      <c r="L12" s="68">
        <v>0</v>
      </c>
      <c r="Q12" s="59">
        <f t="shared" si="0"/>
        <v>0</v>
      </c>
    </row>
    <row r="13" spans="1:20" x14ac:dyDescent="0.25">
      <c r="A13" s="67">
        <v>1498</v>
      </c>
      <c r="B13" s="57" t="s">
        <v>68</v>
      </c>
      <c r="C13" s="68">
        <v>325001.03999999998</v>
      </c>
      <c r="D13" s="68">
        <v>0</v>
      </c>
      <c r="E13" s="68">
        <v>325001.03999999998</v>
      </c>
      <c r="F13" s="68">
        <v>0</v>
      </c>
      <c r="G13" s="68">
        <v>0</v>
      </c>
      <c r="H13" s="68">
        <v>0</v>
      </c>
      <c r="I13" s="68">
        <v>325001.03999999998</v>
      </c>
      <c r="J13" s="68">
        <v>0</v>
      </c>
      <c r="K13" s="68">
        <v>325001.03999999998</v>
      </c>
      <c r="L13" s="68">
        <v>0</v>
      </c>
      <c r="Q13" s="59">
        <f t="shared" si="0"/>
        <v>325001.03999999998</v>
      </c>
      <c r="S13" s="60">
        <f>Q13</f>
        <v>325001.03999999998</v>
      </c>
    </row>
    <row r="14" spans="1:20" x14ac:dyDescent="0.25">
      <c r="A14" s="67">
        <v>1518</v>
      </c>
      <c r="B14" s="57" t="s">
        <v>70</v>
      </c>
      <c r="C14" s="68">
        <v>0</v>
      </c>
      <c r="D14" s="68">
        <v>707486</v>
      </c>
      <c r="E14" s="68">
        <v>0</v>
      </c>
      <c r="F14" s="68">
        <v>707486</v>
      </c>
      <c r="G14" s="68">
        <v>161361.44</v>
      </c>
      <c r="H14" s="68">
        <v>0</v>
      </c>
      <c r="I14" s="68">
        <v>161361.44</v>
      </c>
      <c r="J14" s="68">
        <v>707486</v>
      </c>
      <c r="K14" s="68">
        <v>0</v>
      </c>
      <c r="L14" s="68">
        <v>546124.56000000006</v>
      </c>
      <c r="Q14" s="59">
        <f t="shared" si="0"/>
        <v>-546124.56000000006</v>
      </c>
      <c r="S14" s="60">
        <f>Q14</f>
        <v>-546124.56000000006</v>
      </c>
      <c r="T14" s="61">
        <v>195141.45356000002</v>
      </c>
    </row>
    <row r="15" spans="1:20" x14ac:dyDescent="0.25">
      <c r="A15" s="67">
        <v>1621</v>
      </c>
      <c r="B15" s="57" t="s">
        <v>416</v>
      </c>
      <c r="C15" s="68">
        <v>0</v>
      </c>
      <c r="D15" s="68">
        <v>0</v>
      </c>
      <c r="E15" s="68">
        <v>36.24</v>
      </c>
      <c r="F15" s="68">
        <v>36.24</v>
      </c>
      <c r="G15" s="68">
        <v>0</v>
      </c>
      <c r="H15" s="68">
        <v>0</v>
      </c>
      <c r="I15" s="68">
        <v>36.24</v>
      </c>
      <c r="J15" s="68">
        <v>36.24</v>
      </c>
      <c r="K15" s="68">
        <v>0</v>
      </c>
      <c r="L15" s="68">
        <v>0</v>
      </c>
      <c r="Q15" s="59">
        <f t="shared" si="0"/>
        <v>0</v>
      </c>
      <c r="T15" s="61">
        <f>S14+T14</f>
        <v>-350983.10644</v>
      </c>
    </row>
    <row r="16" spans="1:20" x14ac:dyDescent="0.25">
      <c r="A16" s="72">
        <v>1621.01</v>
      </c>
      <c r="B16" s="57" t="s">
        <v>417</v>
      </c>
      <c r="C16" s="68">
        <v>0</v>
      </c>
      <c r="D16" s="68">
        <v>0</v>
      </c>
      <c r="E16" s="68">
        <v>36.24</v>
      </c>
      <c r="F16" s="68">
        <v>36.24</v>
      </c>
      <c r="G16" s="68">
        <v>0</v>
      </c>
      <c r="H16" s="68">
        <v>0</v>
      </c>
      <c r="I16" s="68">
        <v>36.24</v>
      </c>
      <c r="J16" s="68">
        <v>36.24</v>
      </c>
      <c r="K16" s="68">
        <v>0</v>
      </c>
      <c r="L16" s="68">
        <v>0</v>
      </c>
      <c r="M16" s="58" t="s">
        <v>418</v>
      </c>
      <c r="N16" s="58" t="s">
        <v>419</v>
      </c>
    </row>
    <row r="17" spans="1:21" s="77" customFormat="1" x14ac:dyDescent="0.25">
      <c r="A17" s="73">
        <v>167</v>
      </c>
      <c r="B17" s="74" t="s">
        <v>72</v>
      </c>
      <c r="C17" s="75">
        <v>0</v>
      </c>
      <c r="D17" s="75">
        <v>208521.93</v>
      </c>
      <c r="E17" s="75">
        <v>62512.77</v>
      </c>
      <c r="F17" s="75">
        <v>209122.33</v>
      </c>
      <c r="G17" s="75">
        <v>5014.8</v>
      </c>
      <c r="H17" s="75">
        <v>0</v>
      </c>
      <c r="I17" s="75">
        <v>67527.570000000007</v>
      </c>
      <c r="J17" s="75">
        <v>209122.33</v>
      </c>
      <c r="K17" s="75">
        <v>0</v>
      </c>
      <c r="L17" s="75">
        <v>141594.76</v>
      </c>
      <c r="M17" s="76">
        <f>M18+M19</f>
        <v>54358.994199999994</v>
      </c>
      <c r="N17" s="76">
        <f>N18+N19</f>
        <v>87235.765799999994</v>
      </c>
      <c r="Q17" s="59">
        <f t="shared" si="0"/>
        <v>-141594.76</v>
      </c>
      <c r="S17" s="78"/>
      <c r="T17" s="76"/>
      <c r="U17" s="76"/>
    </row>
    <row r="18" spans="1:21" x14ac:dyDescent="0.25">
      <c r="A18" s="79">
        <v>167.00006999999999</v>
      </c>
      <c r="B18" s="57" t="s">
        <v>420</v>
      </c>
      <c r="C18" s="68">
        <v>0</v>
      </c>
      <c r="D18" s="68">
        <v>76951.97</v>
      </c>
      <c r="E18" s="68">
        <v>19449.419999999998</v>
      </c>
      <c r="F18" s="68">
        <v>77297.33</v>
      </c>
      <c r="G18" s="68">
        <v>1556.13</v>
      </c>
      <c r="H18" s="68">
        <v>0</v>
      </c>
      <c r="I18" s="68">
        <v>21005.55</v>
      </c>
      <c r="J18" s="68">
        <v>77297.33</v>
      </c>
      <c r="K18" s="68">
        <v>0</v>
      </c>
      <c r="L18" s="68">
        <v>56291.78</v>
      </c>
      <c r="M18" s="61">
        <f>L18-N18</f>
        <v>12039.301421999997</v>
      </c>
      <c r="N18" s="80">
        <f>8896.58*4.9741</f>
        <v>44252.478578000002</v>
      </c>
    </row>
    <row r="19" spans="1:21" x14ac:dyDescent="0.25">
      <c r="A19" s="79">
        <v>167.00008</v>
      </c>
      <c r="B19" s="57" t="s">
        <v>421</v>
      </c>
      <c r="C19" s="68">
        <v>0</v>
      </c>
      <c r="D19" s="68">
        <v>131569.96</v>
      </c>
      <c r="E19" s="68">
        <v>43063.35</v>
      </c>
      <c r="F19" s="68">
        <v>131825</v>
      </c>
      <c r="G19" s="68">
        <v>3458.67</v>
      </c>
      <c r="H19" s="68">
        <v>0</v>
      </c>
      <c r="I19" s="68">
        <v>46522.02</v>
      </c>
      <c r="J19" s="68">
        <v>131825</v>
      </c>
      <c r="K19" s="68">
        <v>0</v>
      </c>
      <c r="L19" s="68">
        <v>85302.98</v>
      </c>
      <c r="M19" s="61">
        <f>L19-N19</f>
        <v>42319.692777999997</v>
      </c>
      <c r="N19" s="80">
        <f>8641.42*4.9741</f>
        <v>42983.287221999999</v>
      </c>
    </row>
    <row r="20" spans="1:21" x14ac:dyDescent="0.25">
      <c r="A20" s="67">
        <v>205</v>
      </c>
      <c r="B20" s="57" t="s">
        <v>422</v>
      </c>
      <c r="C20" s="68">
        <v>1451.84</v>
      </c>
      <c r="D20" s="68">
        <v>0</v>
      </c>
      <c r="E20" s="68">
        <v>1451.84</v>
      </c>
      <c r="F20" s="68">
        <v>0</v>
      </c>
      <c r="G20" s="68">
        <v>0</v>
      </c>
      <c r="H20" s="68">
        <v>0</v>
      </c>
      <c r="I20" s="68">
        <v>1451.84</v>
      </c>
      <c r="J20" s="68">
        <v>0</v>
      </c>
      <c r="K20" s="68">
        <v>1451.84</v>
      </c>
      <c r="L20" s="68">
        <v>0</v>
      </c>
      <c r="M20" s="61"/>
      <c r="N20" s="61"/>
      <c r="Q20" s="59">
        <f t="shared" si="0"/>
        <v>1451.84</v>
      </c>
      <c r="S20" s="60">
        <f>Q20+Q23+Q128+Q129</f>
        <v>4827954.4400000004</v>
      </c>
    </row>
    <row r="21" spans="1:21" x14ac:dyDescent="0.25">
      <c r="A21" s="79">
        <v>205.00001</v>
      </c>
      <c r="B21" s="57" t="s">
        <v>423</v>
      </c>
      <c r="C21" s="68">
        <v>821.84</v>
      </c>
      <c r="D21" s="68">
        <v>0</v>
      </c>
      <c r="E21" s="68">
        <v>821.84</v>
      </c>
      <c r="F21" s="68">
        <v>0</v>
      </c>
      <c r="G21" s="68">
        <v>0</v>
      </c>
      <c r="H21" s="68">
        <v>0</v>
      </c>
      <c r="I21" s="68">
        <v>821.84</v>
      </c>
      <c r="J21" s="68">
        <v>0</v>
      </c>
      <c r="K21" s="68">
        <v>821.84</v>
      </c>
      <c r="L21" s="68">
        <v>0</v>
      </c>
    </row>
    <row r="22" spans="1:21" x14ac:dyDescent="0.25">
      <c r="A22" s="79">
        <v>205.00002000000001</v>
      </c>
      <c r="B22" s="57" t="s">
        <v>424</v>
      </c>
      <c r="C22" s="68">
        <v>630</v>
      </c>
      <c r="D22" s="68">
        <v>0</v>
      </c>
      <c r="E22" s="68">
        <v>630</v>
      </c>
      <c r="F22" s="68">
        <v>0</v>
      </c>
      <c r="G22" s="68">
        <v>0</v>
      </c>
      <c r="H22" s="68">
        <v>0</v>
      </c>
      <c r="I22" s="68">
        <v>630</v>
      </c>
      <c r="J22" s="68">
        <v>0</v>
      </c>
      <c r="K22" s="68">
        <v>630</v>
      </c>
      <c r="L22" s="68">
        <v>0</v>
      </c>
    </row>
    <row r="23" spans="1:21" x14ac:dyDescent="0.25">
      <c r="A23" s="67">
        <v>208</v>
      </c>
      <c r="B23" s="57" t="s">
        <v>77</v>
      </c>
      <c r="C23" s="68">
        <v>1629025.12</v>
      </c>
      <c r="D23" s="68">
        <v>0</v>
      </c>
      <c r="E23" s="68">
        <v>1629025.12</v>
      </c>
      <c r="F23" s="68">
        <v>0</v>
      </c>
      <c r="G23" s="68">
        <v>4000000</v>
      </c>
      <c r="H23" s="68">
        <v>0</v>
      </c>
      <c r="I23" s="68">
        <v>5629025.1200000001</v>
      </c>
      <c r="J23" s="68">
        <v>0</v>
      </c>
      <c r="K23" s="68">
        <v>5629025.1200000001</v>
      </c>
      <c r="L23" s="68">
        <v>0</v>
      </c>
      <c r="Q23" s="59">
        <f t="shared" si="0"/>
        <v>5629025.1200000001</v>
      </c>
    </row>
    <row r="24" spans="1:21" hidden="1" outlineLevel="1" x14ac:dyDescent="0.25">
      <c r="A24" s="79">
        <v>208.00001</v>
      </c>
      <c r="B24" s="57" t="s">
        <v>425</v>
      </c>
      <c r="C24" s="68">
        <v>60000</v>
      </c>
      <c r="D24" s="68">
        <v>0</v>
      </c>
      <c r="E24" s="68">
        <v>60000</v>
      </c>
      <c r="F24" s="68">
        <v>0</v>
      </c>
      <c r="G24" s="68">
        <v>0</v>
      </c>
      <c r="H24" s="68">
        <v>0</v>
      </c>
      <c r="I24" s="68">
        <v>60000</v>
      </c>
      <c r="J24" s="68">
        <v>0</v>
      </c>
      <c r="K24" s="68">
        <v>60000</v>
      </c>
      <c r="L24" s="68">
        <v>0</v>
      </c>
    </row>
    <row r="25" spans="1:21" hidden="1" outlineLevel="1" x14ac:dyDescent="0.25">
      <c r="A25" s="79">
        <v>208.00003000000001</v>
      </c>
      <c r="B25" s="57" t="s">
        <v>426</v>
      </c>
      <c r="C25" s="68">
        <v>2146</v>
      </c>
      <c r="D25" s="68">
        <v>0</v>
      </c>
      <c r="E25" s="68">
        <v>2146</v>
      </c>
      <c r="F25" s="68">
        <v>0</v>
      </c>
      <c r="G25" s="68">
        <v>0</v>
      </c>
      <c r="H25" s="68">
        <v>0</v>
      </c>
      <c r="I25" s="68">
        <v>2146</v>
      </c>
      <c r="J25" s="68">
        <v>0</v>
      </c>
      <c r="K25" s="68">
        <v>2146</v>
      </c>
      <c r="L25" s="68">
        <v>0</v>
      </c>
    </row>
    <row r="26" spans="1:21" hidden="1" outlineLevel="1" x14ac:dyDescent="0.25">
      <c r="A26" s="79">
        <v>208.00004000000001</v>
      </c>
      <c r="B26" s="57" t="s">
        <v>427</v>
      </c>
      <c r="C26" s="68">
        <v>357.76</v>
      </c>
      <c r="D26" s="68">
        <v>0</v>
      </c>
      <c r="E26" s="68">
        <v>357.76</v>
      </c>
      <c r="F26" s="68">
        <v>0</v>
      </c>
      <c r="G26" s="68">
        <v>0</v>
      </c>
      <c r="H26" s="68">
        <v>0</v>
      </c>
      <c r="I26" s="68">
        <v>357.76</v>
      </c>
      <c r="J26" s="68">
        <v>0</v>
      </c>
      <c r="K26" s="68">
        <v>357.76</v>
      </c>
      <c r="L26" s="68">
        <v>0</v>
      </c>
    </row>
    <row r="27" spans="1:21" hidden="1" outlineLevel="1" x14ac:dyDescent="0.25">
      <c r="A27" s="79">
        <v>208.00008</v>
      </c>
      <c r="B27" s="57" t="s">
        <v>428</v>
      </c>
      <c r="C27" s="68">
        <v>570106.18999999994</v>
      </c>
      <c r="D27" s="68">
        <v>0</v>
      </c>
      <c r="E27" s="68">
        <v>570106.18999999994</v>
      </c>
      <c r="F27" s="68">
        <v>0</v>
      </c>
      <c r="G27" s="68">
        <v>0</v>
      </c>
      <c r="H27" s="68">
        <v>0</v>
      </c>
      <c r="I27" s="68">
        <v>570106.18999999994</v>
      </c>
      <c r="J27" s="68">
        <v>0</v>
      </c>
      <c r="K27" s="68">
        <v>570106.18999999994</v>
      </c>
      <c r="L27" s="68">
        <v>0</v>
      </c>
    </row>
    <row r="28" spans="1:21" hidden="1" outlineLevel="1" x14ac:dyDescent="0.25">
      <c r="A28" s="79">
        <v>208.00009</v>
      </c>
      <c r="B28" s="57" t="s">
        <v>429</v>
      </c>
      <c r="C28" s="68">
        <v>218245.75</v>
      </c>
      <c r="D28" s="68">
        <v>0</v>
      </c>
      <c r="E28" s="68">
        <v>218245.75</v>
      </c>
      <c r="F28" s="68">
        <v>0</v>
      </c>
      <c r="G28" s="68">
        <v>0</v>
      </c>
      <c r="H28" s="68">
        <v>0</v>
      </c>
      <c r="I28" s="68">
        <v>218245.75</v>
      </c>
      <c r="J28" s="68">
        <v>0</v>
      </c>
      <c r="K28" s="68">
        <v>218245.75</v>
      </c>
      <c r="L28" s="68">
        <v>0</v>
      </c>
    </row>
    <row r="29" spans="1:21" hidden="1" outlineLevel="1" x14ac:dyDescent="0.25">
      <c r="A29" s="79">
        <v>208.0001</v>
      </c>
      <c r="B29" s="57" t="s">
        <v>430</v>
      </c>
      <c r="C29" s="68">
        <v>279540.95</v>
      </c>
      <c r="D29" s="68">
        <v>0</v>
      </c>
      <c r="E29" s="68">
        <v>279540.95</v>
      </c>
      <c r="F29" s="68">
        <v>0</v>
      </c>
      <c r="G29" s="68">
        <v>0</v>
      </c>
      <c r="H29" s="68">
        <v>0</v>
      </c>
      <c r="I29" s="68">
        <v>279540.95</v>
      </c>
      <c r="J29" s="68">
        <v>0</v>
      </c>
      <c r="K29" s="68">
        <v>279540.95</v>
      </c>
      <c r="L29" s="68">
        <v>0</v>
      </c>
    </row>
    <row r="30" spans="1:21" hidden="1" outlineLevel="1" x14ac:dyDescent="0.25">
      <c r="A30" s="79">
        <v>208.00011000000001</v>
      </c>
      <c r="B30" s="57" t="s">
        <v>431</v>
      </c>
      <c r="C30" s="68">
        <v>237875.48</v>
      </c>
      <c r="D30" s="68">
        <v>0</v>
      </c>
      <c r="E30" s="68">
        <v>237875.48</v>
      </c>
      <c r="F30" s="68">
        <v>0</v>
      </c>
      <c r="G30" s="68">
        <v>0</v>
      </c>
      <c r="H30" s="68">
        <v>0</v>
      </c>
      <c r="I30" s="68">
        <v>237875.48</v>
      </c>
      <c r="J30" s="68">
        <v>0</v>
      </c>
      <c r="K30" s="68">
        <v>237875.48</v>
      </c>
      <c r="L30" s="68">
        <v>0</v>
      </c>
    </row>
    <row r="31" spans="1:21" hidden="1" outlineLevel="1" x14ac:dyDescent="0.25">
      <c r="A31" s="79">
        <v>208.00012000000001</v>
      </c>
      <c r="B31" s="57" t="s">
        <v>432</v>
      </c>
      <c r="C31" s="68">
        <v>36294.1</v>
      </c>
      <c r="D31" s="68">
        <v>0</v>
      </c>
      <c r="E31" s="68">
        <v>36294.1</v>
      </c>
      <c r="F31" s="68">
        <v>0</v>
      </c>
      <c r="G31" s="68">
        <v>0</v>
      </c>
      <c r="H31" s="68">
        <v>0</v>
      </c>
      <c r="I31" s="68">
        <v>36294.1</v>
      </c>
      <c r="J31" s="68">
        <v>0</v>
      </c>
      <c r="K31" s="68">
        <v>36294.1</v>
      </c>
      <c r="L31" s="68">
        <v>0</v>
      </c>
    </row>
    <row r="32" spans="1:21" hidden="1" outlineLevel="1" x14ac:dyDescent="0.25">
      <c r="A32" s="79">
        <v>208.00013000000001</v>
      </c>
      <c r="B32" s="57" t="s">
        <v>433</v>
      </c>
      <c r="C32" s="68">
        <v>224458.89</v>
      </c>
      <c r="D32" s="68">
        <v>0</v>
      </c>
      <c r="E32" s="68">
        <v>224458.89</v>
      </c>
      <c r="F32" s="68">
        <v>0</v>
      </c>
      <c r="G32" s="68">
        <v>0</v>
      </c>
      <c r="H32" s="68">
        <v>0</v>
      </c>
      <c r="I32" s="68">
        <v>224458.89</v>
      </c>
      <c r="J32" s="68">
        <v>0</v>
      </c>
      <c r="K32" s="68">
        <v>224458.89</v>
      </c>
      <c r="L32" s="68">
        <v>0</v>
      </c>
    </row>
    <row r="33" spans="1:19" hidden="1" outlineLevel="1" x14ac:dyDescent="0.25">
      <c r="A33" s="79">
        <v>208.00014999999999</v>
      </c>
      <c r="B33" s="57" t="s">
        <v>434</v>
      </c>
      <c r="C33" s="68">
        <v>0</v>
      </c>
      <c r="D33" s="68">
        <v>0</v>
      </c>
      <c r="E33" s="68">
        <v>0</v>
      </c>
      <c r="F33" s="68">
        <v>0</v>
      </c>
      <c r="G33" s="68">
        <v>2000000</v>
      </c>
      <c r="H33" s="68">
        <v>0</v>
      </c>
      <c r="I33" s="68">
        <v>2000000</v>
      </c>
      <c r="J33" s="68">
        <v>0</v>
      </c>
      <c r="K33" s="68">
        <v>2000000</v>
      </c>
      <c r="L33" s="68">
        <v>0</v>
      </c>
    </row>
    <row r="34" spans="1:19" hidden="1" outlineLevel="1" x14ac:dyDescent="0.25">
      <c r="A34" s="79">
        <v>208.00015999999999</v>
      </c>
      <c r="B34" s="57" t="s">
        <v>435</v>
      </c>
      <c r="C34" s="68">
        <v>0</v>
      </c>
      <c r="D34" s="68">
        <v>0</v>
      </c>
      <c r="E34" s="68">
        <v>0</v>
      </c>
      <c r="F34" s="68">
        <v>0</v>
      </c>
      <c r="G34" s="68">
        <v>2000000</v>
      </c>
      <c r="H34" s="68">
        <v>0</v>
      </c>
      <c r="I34" s="68">
        <v>2000000</v>
      </c>
      <c r="J34" s="68">
        <v>0</v>
      </c>
      <c r="K34" s="68">
        <v>2000000</v>
      </c>
      <c r="L34" s="68">
        <v>0</v>
      </c>
    </row>
    <row r="35" spans="1:19" collapsed="1" x14ac:dyDescent="0.25">
      <c r="A35" s="67">
        <v>212</v>
      </c>
      <c r="B35" s="57" t="s">
        <v>79</v>
      </c>
      <c r="C35" s="68">
        <v>711267.04</v>
      </c>
      <c r="D35" s="68">
        <v>0</v>
      </c>
      <c r="E35" s="68">
        <v>711267.04</v>
      </c>
      <c r="F35" s="68">
        <v>0</v>
      </c>
      <c r="G35" s="68">
        <v>0</v>
      </c>
      <c r="H35" s="68">
        <v>0</v>
      </c>
      <c r="I35" s="68">
        <v>711267.04</v>
      </c>
      <c r="J35" s="68">
        <v>0</v>
      </c>
      <c r="K35" s="68">
        <v>711267.04</v>
      </c>
      <c r="L35" s="68">
        <v>0</v>
      </c>
      <c r="Q35" s="59">
        <f t="shared" si="0"/>
        <v>711267.04</v>
      </c>
      <c r="S35" s="60">
        <f>Q35+Q130</f>
        <v>0</v>
      </c>
    </row>
    <row r="36" spans="1:19" x14ac:dyDescent="0.25">
      <c r="A36" s="79">
        <v>212.00002000000001</v>
      </c>
      <c r="B36" s="57" t="s">
        <v>436</v>
      </c>
      <c r="C36" s="68">
        <v>213425.56</v>
      </c>
      <c r="D36" s="68">
        <v>0</v>
      </c>
      <c r="E36" s="68">
        <v>213425.56</v>
      </c>
      <c r="F36" s="68">
        <v>0</v>
      </c>
      <c r="G36" s="68">
        <v>0</v>
      </c>
      <c r="H36" s="68">
        <v>0</v>
      </c>
      <c r="I36" s="68">
        <v>213425.56</v>
      </c>
      <c r="J36" s="68">
        <v>0</v>
      </c>
      <c r="K36" s="68">
        <v>213425.56</v>
      </c>
      <c r="L36" s="68">
        <v>0</v>
      </c>
    </row>
    <row r="37" spans="1:19" x14ac:dyDescent="0.25">
      <c r="A37" s="79">
        <v>212.00003000000001</v>
      </c>
      <c r="B37" s="57" t="s">
        <v>437</v>
      </c>
      <c r="C37" s="68">
        <v>497841.48</v>
      </c>
      <c r="D37" s="68">
        <v>0</v>
      </c>
      <c r="E37" s="68">
        <v>497841.48</v>
      </c>
      <c r="F37" s="68">
        <v>0</v>
      </c>
      <c r="G37" s="68">
        <v>0</v>
      </c>
      <c r="H37" s="68">
        <v>0</v>
      </c>
      <c r="I37" s="68">
        <v>497841.48</v>
      </c>
      <c r="J37" s="68">
        <v>0</v>
      </c>
      <c r="K37" s="68">
        <v>497841.48</v>
      </c>
      <c r="L37" s="68">
        <v>0</v>
      </c>
    </row>
    <row r="38" spans="1:19" x14ac:dyDescent="0.25">
      <c r="A38" s="67">
        <v>2132</v>
      </c>
      <c r="B38" s="57" t="s">
        <v>438</v>
      </c>
      <c r="C38" s="68">
        <v>20349.490000000002</v>
      </c>
      <c r="D38" s="68">
        <v>0</v>
      </c>
      <c r="E38" s="68">
        <v>20349.490000000002</v>
      </c>
      <c r="F38" s="68">
        <v>0</v>
      </c>
      <c r="G38" s="68">
        <v>0</v>
      </c>
      <c r="H38" s="68">
        <v>0</v>
      </c>
      <c r="I38" s="68">
        <v>20349.490000000002</v>
      </c>
      <c r="J38" s="68">
        <v>0</v>
      </c>
      <c r="K38" s="68">
        <v>20349.490000000002</v>
      </c>
      <c r="L38" s="68">
        <v>0</v>
      </c>
      <c r="Q38" s="59">
        <f t="shared" si="0"/>
        <v>20349.490000000002</v>
      </c>
    </row>
    <row r="39" spans="1:19" x14ac:dyDescent="0.25">
      <c r="A39" s="79">
        <v>2132.0000100000002</v>
      </c>
      <c r="B39" s="57" t="s">
        <v>439</v>
      </c>
      <c r="C39" s="68">
        <v>20349.490000000002</v>
      </c>
      <c r="D39" s="68">
        <v>0</v>
      </c>
      <c r="E39" s="68">
        <v>20349.490000000002</v>
      </c>
      <c r="F39" s="68">
        <v>0</v>
      </c>
      <c r="G39" s="68">
        <v>0</v>
      </c>
      <c r="H39" s="68">
        <v>0</v>
      </c>
      <c r="I39" s="68">
        <v>20349.490000000002</v>
      </c>
      <c r="J39" s="68">
        <v>0</v>
      </c>
      <c r="K39" s="68">
        <v>20349.490000000002</v>
      </c>
      <c r="L39" s="68">
        <v>0</v>
      </c>
    </row>
    <row r="40" spans="1:19" x14ac:dyDescent="0.25">
      <c r="A40" s="67">
        <v>2133</v>
      </c>
      <c r="B40" s="57" t="s">
        <v>83</v>
      </c>
      <c r="C40" s="68">
        <v>575256.04</v>
      </c>
      <c r="D40" s="68">
        <v>0</v>
      </c>
      <c r="E40" s="68">
        <v>575256.04</v>
      </c>
      <c r="F40" s="68">
        <v>0</v>
      </c>
      <c r="G40" s="68">
        <v>0</v>
      </c>
      <c r="H40" s="68">
        <v>0</v>
      </c>
      <c r="I40" s="68">
        <v>575256.04</v>
      </c>
      <c r="J40" s="68">
        <v>0</v>
      </c>
      <c r="K40" s="68">
        <v>575256.04</v>
      </c>
      <c r="L40" s="68">
        <v>0</v>
      </c>
      <c r="Q40" s="59">
        <f t="shared" si="0"/>
        <v>575256.04</v>
      </c>
      <c r="S40" s="60">
        <f>Q38+Q40+Q131</f>
        <v>210820.19</v>
      </c>
    </row>
    <row r="41" spans="1:19" hidden="1" outlineLevel="1" x14ac:dyDescent="0.25">
      <c r="A41" s="79">
        <v>2133.0000399999999</v>
      </c>
      <c r="B41" s="57" t="s">
        <v>440</v>
      </c>
      <c r="C41" s="68">
        <v>189155</v>
      </c>
      <c r="D41" s="68">
        <v>0</v>
      </c>
      <c r="E41" s="68">
        <v>189155</v>
      </c>
      <c r="F41" s="68">
        <v>0</v>
      </c>
      <c r="G41" s="68">
        <v>0</v>
      </c>
      <c r="H41" s="68">
        <v>0</v>
      </c>
      <c r="I41" s="68">
        <v>189155</v>
      </c>
      <c r="J41" s="68">
        <v>0</v>
      </c>
      <c r="K41" s="68">
        <v>189155</v>
      </c>
      <c r="L41" s="68">
        <v>0</v>
      </c>
    </row>
    <row r="42" spans="1:19" hidden="1" outlineLevel="1" x14ac:dyDescent="0.25">
      <c r="A42" s="79">
        <v>2133.0000500000001</v>
      </c>
      <c r="B42" s="57" t="s">
        <v>441</v>
      </c>
      <c r="C42" s="68">
        <v>9810.92</v>
      </c>
      <c r="D42" s="68">
        <v>0</v>
      </c>
      <c r="E42" s="68">
        <v>9810.92</v>
      </c>
      <c r="F42" s="68">
        <v>0</v>
      </c>
      <c r="G42" s="68">
        <v>0</v>
      </c>
      <c r="H42" s="68">
        <v>0</v>
      </c>
      <c r="I42" s="68">
        <v>9810.92</v>
      </c>
      <c r="J42" s="68">
        <v>0</v>
      </c>
      <c r="K42" s="68">
        <v>9810.92</v>
      </c>
      <c r="L42" s="68">
        <v>0</v>
      </c>
    </row>
    <row r="43" spans="1:19" hidden="1" outlineLevel="1" x14ac:dyDescent="0.25">
      <c r="A43" s="79">
        <v>2133.0000599999998</v>
      </c>
      <c r="B43" s="57" t="s">
        <v>442</v>
      </c>
      <c r="C43" s="68">
        <v>62449.83</v>
      </c>
      <c r="D43" s="68">
        <v>0</v>
      </c>
      <c r="E43" s="68">
        <v>62449.83</v>
      </c>
      <c r="F43" s="68">
        <v>0</v>
      </c>
      <c r="G43" s="68">
        <v>0</v>
      </c>
      <c r="H43" s="68">
        <v>0</v>
      </c>
      <c r="I43" s="68">
        <v>62449.83</v>
      </c>
      <c r="J43" s="68">
        <v>0</v>
      </c>
      <c r="K43" s="68">
        <v>62449.83</v>
      </c>
      <c r="L43" s="68">
        <v>0</v>
      </c>
    </row>
    <row r="44" spans="1:19" hidden="1" outlineLevel="1" x14ac:dyDescent="0.25">
      <c r="A44" s="79">
        <v>2133.0000700000001</v>
      </c>
      <c r="B44" s="57" t="s">
        <v>443</v>
      </c>
      <c r="C44" s="68">
        <v>128453.13</v>
      </c>
      <c r="D44" s="68">
        <v>0</v>
      </c>
      <c r="E44" s="68">
        <v>128453.13</v>
      </c>
      <c r="F44" s="68">
        <v>0</v>
      </c>
      <c r="G44" s="68">
        <v>0</v>
      </c>
      <c r="H44" s="68">
        <v>0</v>
      </c>
      <c r="I44" s="68">
        <v>128453.13</v>
      </c>
      <c r="J44" s="68">
        <v>0</v>
      </c>
      <c r="K44" s="68">
        <v>128453.13</v>
      </c>
      <c r="L44" s="68">
        <v>0</v>
      </c>
    </row>
    <row r="45" spans="1:19" hidden="1" outlineLevel="1" x14ac:dyDescent="0.25">
      <c r="A45" s="79">
        <v>2133.0000799999998</v>
      </c>
      <c r="B45" s="57" t="s">
        <v>444</v>
      </c>
      <c r="C45" s="68">
        <v>185387.16</v>
      </c>
      <c r="D45" s="68">
        <v>0</v>
      </c>
      <c r="E45" s="68">
        <v>185387.16</v>
      </c>
      <c r="F45" s="68">
        <v>0</v>
      </c>
      <c r="G45" s="68">
        <v>0</v>
      </c>
      <c r="H45" s="68">
        <v>0</v>
      </c>
      <c r="I45" s="68">
        <v>185387.16</v>
      </c>
      <c r="J45" s="68">
        <v>0</v>
      </c>
      <c r="K45" s="68">
        <v>185387.16</v>
      </c>
      <c r="L45" s="68">
        <v>0</v>
      </c>
    </row>
    <row r="46" spans="1:19" collapsed="1" x14ac:dyDescent="0.25">
      <c r="A46" s="67">
        <v>214</v>
      </c>
      <c r="B46" s="57" t="s">
        <v>445</v>
      </c>
      <c r="C46" s="68">
        <v>350405.51</v>
      </c>
      <c r="D46" s="68">
        <v>0</v>
      </c>
      <c r="E46" s="68">
        <v>419113.76</v>
      </c>
      <c r="F46" s="68">
        <v>0</v>
      </c>
      <c r="G46" s="68">
        <v>9652.44</v>
      </c>
      <c r="H46" s="68">
        <v>0</v>
      </c>
      <c r="I46" s="68">
        <v>428766.2</v>
      </c>
      <c r="J46" s="68">
        <v>0</v>
      </c>
      <c r="K46" s="68">
        <v>428766.2</v>
      </c>
      <c r="L46" s="68">
        <v>0</v>
      </c>
      <c r="Q46" s="59">
        <f t="shared" si="0"/>
        <v>428766.2</v>
      </c>
      <c r="S46" s="60">
        <f>Q46+Q132</f>
        <v>73913.700000000012</v>
      </c>
    </row>
    <row r="47" spans="1:19" hidden="1" outlineLevel="1" x14ac:dyDescent="0.25">
      <c r="A47" s="79">
        <v>214.00003000000001</v>
      </c>
      <c r="B47" s="57" t="s">
        <v>446</v>
      </c>
      <c r="C47" s="68">
        <v>3821.67</v>
      </c>
      <c r="D47" s="68">
        <v>0</v>
      </c>
      <c r="E47" s="68">
        <v>3821.67</v>
      </c>
      <c r="F47" s="68">
        <v>0</v>
      </c>
      <c r="G47" s="68">
        <v>0</v>
      </c>
      <c r="H47" s="68">
        <v>0</v>
      </c>
      <c r="I47" s="68">
        <v>3821.67</v>
      </c>
      <c r="J47" s="68">
        <v>0</v>
      </c>
      <c r="K47" s="68">
        <v>3821.67</v>
      </c>
      <c r="L47" s="68">
        <v>0</v>
      </c>
    </row>
    <row r="48" spans="1:19" hidden="1" outlineLevel="1" x14ac:dyDescent="0.25">
      <c r="A48" s="79">
        <v>214.00004000000001</v>
      </c>
      <c r="B48" s="57" t="s">
        <v>447</v>
      </c>
      <c r="C48" s="68">
        <v>4141.13</v>
      </c>
      <c r="D48" s="68">
        <v>0</v>
      </c>
      <c r="E48" s="68">
        <v>4141.13</v>
      </c>
      <c r="F48" s="68">
        <v>0</v>
      </c>
      <c r="G48" s="68">
        <v>0</v>
      </c>
      <c r="H48" s="68">
        <v>0</v>
      </c>
      <c r="I48" s="68">
        <v>4141.13</v>
      </c>
      <c r="J48" s="68">
        <v>0</v>
      </c>
      <c r="K48" s="68">
        <v>4141.13</v>
      </c>
      <c r="L48" s="68">
        <v>0</v>
      </c>
    </row>
    <row r="49" spans="1:12" hidden="1" outlineLevel="1" x14ac:dyDescent="0.25">
      <c r="A49" s="79">
        <v>214.00006999999999</v>
      </c>
      <c r="B49" s="57" t="s">
        <v>448</v>
      </c>
      <c r="C49" s="68">
        <v>2595</v>
      </c>
      <c r="D49" s="68">
        <v>0</v>
      </c>
      <c r="E49" s="68">
        <v>2595</v>
      </c>
      <c r="F49" s="68">
        <v>0</v>
      </c>
      <c r="G49" s="68">
        <v>0</v>
      </c>
      <c r="H49" s="68">
        <v>0</v>
      </c>
      <c r="I49" s="68">
        <v>2595</v>
      </c>
      <c r="J49" s="68">
        <v>0</v>
      </c>
      <c r="K49" s="68">
        <v>2595</v>
      </c>
      <c r="L49" s="68">
        <v>0</v>
      </c>
    </row>
    <row r="50" spans="1:12" hidden="1" outlineLevel="1" x14ac:dyDescent="0.25">
      <c r="A50" s="79">
        <v>214.00008</v>
      </c>
      <c r="B50" s="57" t="s">
        <v>449</v>
      </c>
      <c r="C50" s="68">
        <v>4577.4799999999996</v>
      </c>
      <c r="D50" s="68">
        <v>0</v>
      </c>
      <c r="E50" s="68">
        <v>4577.4799999999996</v>
      </c>
      <c r="F50" s="68">
        <v>0</v>
      </c>
      <c r="G50" s="68">
        <v>0</v>
      </c>
      <c r="H50" s="68">
        <v>0</v>
      </c>
      <c r="I50" s="68">
        <v>4577.4799999999996</v>
      </c>
      <c r="J50" s="68">
        <v>0</v>
      </c>
      <c r="K50" s="68">
        <v>4577.4799999999996</v>
      </c>
      <c r="L50" s="68">
        <v>0</v>
      </c>
    </row>
    <row r="51" spans="1:12" hidden="1" outlineLevel="1" x14ac:dyDescent="0.25">
      <c r="A51" s="79">
        <v>214.00011000000001</v>
      </c>
      <c r="B51" s="57" t="s">
        <v>450</v>
      </c>
      <c r="C51" s="68">
        <v>2814</v>
      </c>
      <c r="D51" s="68">
        <v>0</v>
      </c>
      <c r="E51" s="68">
        <v>2814</v>
      </c>
      <c r="F51" s="68">
        <v>0</v>
      </c>
      <c r="G51" s="68">
        <v>0</v>
      </c>
      <c r="H51" s="68">
        <v>0</v>
      </c>
      <c r="I51" s="68">
        <v>2814</v>
      </c>
      <c r="J51" s="68">
        <v>0</v>
      </c>
      <c r="K51" s="68">
        <v>2814</v>
      </c>
      <c r="L51" s="68">
        <v>0</v>
      </c>
    </row>
    <row r="52" spans="1:12" hidden="1" outlineLevel="1" x14ac:dyDescent="0.25">
      <c r="A52" s="79">
        <v>214.00013000000001</v>
      </c>
      <c r="B52" s="57" t="s">
        <v>451</v>
      </c>
      <c r="C52" s="68">
        <v>3217.81</v>
      </c>
      <c r="D52" s="68">
        <v>0</v>
      </c>
      <c r="E52" s="68">
        <v>3217.81</v>
      </c>
      <c r="F52" s="68">
        <v>0</v>
      </c>
      <c r="G52" s="68">
        <v>0</v>
      </c>
      <c r="H52" s="68">
        <v>0</v>
      </c>
      <c r="I52" s="68">
        <v>3217.81</v>
      </c>
      <c r="J52" s="68">
        <v>0</v>
      </c>
      <c r="K52" s="68">
        <v>3217.81</v>
      </c>
      <c r="L52" s="68">
        <v>0</v>
      </c>
    </row>
    <row r="53" spans="1:12" hidden="1" outlineLevel="1" x14ac:dyDescent="0.25">
      <c r="A53" s="79">
        <v>214.00013999999999</v>
      </c>
      <c r="B53" s="57" t="s">
        <v>452</v>
      </c>
      <c r="C53" s="68">
        <v>2597.4</v>
      </c>
      <c r="D53" s="68">
        <v>0</v>
      </c>
      <c r="E53" s="68">
        <v>2597.4</v>
      </c>
      <c r="F53" s="68">
        <v>0</v>
      </c>
      <c r="G53" s="68">
        <v>0</v>
      </c>
      <c r="H53" s="68">
        <v>0</v>
      </c>
      <c r="I53" s="68">
        <v>2597.4</v>
      </c>
      <c r="J53" s="68">
        <v>0</v>
      </c>
      <c r="K53" s="68">
        <v>2597.4</v>
      </c>
      <c r="L53" s="68">
        <v>0</v>
      </c>
    </row>
    <row r="54" spans="1:12" hidden="1" outlineLevel="1" x14ac:dyDescent="0.25">
      <c r="A54" s="79">
        <v>214.00014999999999</v>
      </c>
      <c r="B54" s="57" t="s">
        <v>453</v>
      </c>
      <c r="C54" s="68">
        <v>7457.9</v>
      </c>
      <c r="D54" s="68">
        <v>0</v>
      </c>
      <c r="E54" s="68">
        <v>7457.9</v>
      </c>
      <c r="F54" s="68">
        <v>0</v>
      </c>
      <c r="G54" s="68">
        <v>0</v>
      </c>
      <c r="H54" s="68">
        <v>0</v>
      </c>
      <c r="I54" s="68">
        <v>7457.9</v>
      </c>
      <c r="J54" s="68">
        <v>0</v>
      </c>
      <c r="K54" s="68">
        <v>7457.9</v>
      </c>
      <c r="L54" s="68">
        <v>0</v>
      </c>
    </row>
    <row r="55" spans="1:12" hidden="1" outlineLevel="1" x14ac:dyDescent="0.25">
      <c r="A55" s="79">
        <v>214.00015999999999</v>
      </c>
      <c r="B55" s="57" t="s">
        <v>454</v>
      </c>
      <c r="C55" s="68">
        <v>5179.7</v>
      </c>
      <c r="D55" s="68">
        <v>0</v>
      </c>
      <c r="E55" s="68">
        <v>5179.7</v>
      </c>
      <c r="F55" s="68">
        <v>0</v>
      </c>
      <c r="G55" s="68">
        <v>0</v>
      </c>
      <c r="H55" s="68">
        <v>0</v>
      </c>
      <c r="I55" s="68">
        <v>5179.7</v>
      </c>
      <c r="J55" s="68">
        <v>0</v>
      </c>
      <c r="K55" s="68">
        <v>5179.7</v>
      </c>
      <c r="L55" s="68">
        <v>0</v>
      </c>
    </row>
    <row r="56" spans="1:12" hidden="1" outlineLevel="1" x14ac:dyDescent="0.25">
      <c r="A56" s="79">
        <v>214.00017</v>
      </c>
      <c r="B56" s="57" t="s">
        <v>455</v>
      </c>
      <c r="C56" s="68">
        <v>20256.62</v>
      </c>
      <c r="D56" s="68">
        <v>0</v>
      </c>
      <c r="E56" s="68">
        <v>20256.62</v>
      </c>
      <c r="F56" s="68">
        <v>0</v>
      </c>
      <c r="G56" s="68">
        <v>0</v>
      </c>
      <c r="H56" s="68">
        <v>0</v>
      </c>
      <c r="I56" s="68">
        <v>20256.62</v>
      </c>
      <c r="J56" s="68">
        <v>0</v>
      </c>
      <c r="K56" s="68">
        <v>20256.62</v>
      </c>
      <c r="L56" s="68">
        <v>0</v>
      </c>
    </row>
    <row r="57" spans="1:12" hidden="1" outlineLevel="1" x14ac:dyDescent="0.25">
      <c r="A57" s="79">
        <v>214.00018</v>
      </c>
      <c r="B57" s="57" t="s">
        <v>456</v>
      </c>
      <c r="C57" s="68">
        <v>20277.310000000001</v>
      </c>
      <c r="D57" s="68">
        <v>0</v>
      </c>
      <c r="E57" s="68">
        <v>20277.310000000001</v>
      </c>
      <c r="F57" s="68">
        <v>0</v>
      </c>
      <c r="G57" s="68">
        <v>0</v>
      </c>
      <c r="H57" s="68">
        <v>0</v>
      </c>
      <c r="I57" s="68">
        <v>20277.310000000001</v>
      </c>
      <c r="J57" s="68">
        <v>0</v>
      </c>
      <c r="K57" s="68">
        <v>20277.310000000001</v>
      </c>
      <c r="L57" s="68">
        <v>0</v>
      </c>
    </row>
    <row r="58" spans="1:12" hidden="1" outlineLevel="1" x14ac:dyDescent="0.25">
      <c r="A58" s="79">
        <v>214.00019</v>
      </c>
      <c r="B58" s="57" t="s">
        <v>457</v>
      </c>
      <c r="C58" s="68">
        <v>4876.78</v>
      </c>
      <c r="D58" s="68">
        <v>0</v>
      </c>
      <c r="E58" s="68">
        <v>4876.78</v>
      </c>
      <c r="F58" s="68">
        <v>0</v>
      </c>
      <c r="G58" s="68">
        <v>0</v>
      </c>
      <c r="H58" s="68">
        <v>0</v>
      </c>
      <c r="I58" s="68">
        <v>4876.78</v>
      </c>
      <c r="J58" s="68">
        <v>0</v>
      </c>
      <c r="K58" s="68">
        <v>4876.78</v>
      </c>
      <c r="L58" s="68">
        <v>0</v>
      </c>
    </row>
    <row r="59" spans="1:12" hidden="1" outlineLevel="1" x14ac:dyDescent="0.25">
      <c r="A59" s="79">
        <v>214.00020000000001</v>
      </c>
      <c r="B59" s="57" t="s">
        <v>458</v>
      </c>
      <c r="C59" s="68">
        <v>2651.51</v>
      </c>
      <c r="D59" s="68">
        <v>0</v>
      </c>
      <c r="E59" s="68">
        <v>2651.51</v>
      </c>
      <c r="F59" s="68">
        <v>0</v>
      </c>
      <c r="G59" s="68">
        <v>0</v>
      </c>
      <c r="H59" s="68">
        <v>0</v>
      </c>
      <c r="I59" s="68">
        <v>2651.51</v>
      </c>
      <c r="J59" s="68">
        <v>0</v>
      </c>
      <c r="K59" s="68">
        <v>2651.51</v>
      </c>
      <c r="L59" s="68">
        <v>0</v>
      </c>
    </row>
    <row r="60" spans="1:12" hidden="1" outlineLevel="1" x14ac:dyDescent="0.25">
      <c r="A60" s="79">
        <v>214.00021000000001</v>
      </c>
      <c r="B60" s="57" t="s">
        <v>459</v>
      </c>
      <c r="C60" s="68">
        <v>6173.82</v>
      </c>
      <c r="D60" s="68">
        <v>0</v>
      </c>
      <c r="E60" s="68">
        <v>6173.82</v>
      </c>
      <c r="F60" s="68">
        <v>0</v>
      </c>
      <c r="G60" s="68">
        <v>0</v>
      </c>
      <c r="H60" s="68">
        <v>0</v>
      </c>
      <c r="I60" s="68">
        <v>6173.82</v>
      </c>
      <c r="J60" s="68">
        <v>0</v>
      </c>
      <c r="K60" s="68">
        <v>6173.82</v>
      </c>
      <c r="L60" s="68">
        <v>0</v>
      </c>
    </row>
    <row r="61" spans="1:12" hidden="1" outlineLevel="1" x14ac:dyDescent="0.25">
      <c r="A61" s="79">
        <v>214.00022000000001</v>
      </c>
      <c r="B61" s="57" t="s">
        <v>460</v>
      </c>
      <c r="C61" s="68">
        <v>4369.75</v>
      </c>
      <c r="D61" s="68">
        <v>0</v>
      </c>
      <c r="E61" s="68">
        <v>4369.75</v>
      </c>
      <c r="F61" s="68">
        <v>0</v>
      </c>
      <c r="G61" s="68">
        <v>0</v>
      </c>
      <c r="H61" s="68">
        <v>0</v>
      </c>
      <c r="I61" s="68">
        <v>4369.75</v>
      </c>
      <c r="J61" s="68">
        <v>0</v>
      </c>
      <c r="K61" s="68">
        <v>4369.75</v>
      </c>
      <c r="L61" s="68">
        <v>0</v>
      </c>
    </row>
    <row r="62" spans="1:12" hidden="1" outlineLevel="1" x14ac:dyDescent="0.25">
      <c r="A62" s="79">
        <v>214.00022999999999</v>
      </c>
      <c r="B62" s="57" t="s">
        <v>461</v>
      </c>
      <c r="C62" s="68">
        <v>14205.88</v>
      </c>
      <c r="D62" s="68">
        <v>0</v>
      </c>
      <c r="E62" s="68">
        <v>14205.88</v>
      </c>
      <c r="F62" s="68">
        <v>0</v>
      </c>
      <c r="G62" s="68">
        <v>0</v>
      </c>
      <c r="H62" s="68">
        <v>0</v>
      </c>
      <c r="I62" s="68">
        <v>14205.88</v>
      </c>
      <c r="J62" s="68">
        <v>0</v>
      </c>
      <c r="K62" s="68">
        <v>14205.88</v>
      </c>
      <c r="L62" s="68">
        <v>0</v>
      </c>
    </row>
    <row r="63" spans="1:12" hidden="1" outlineLevel="1" x14ac:dyDescent="0.25">
      <c r="A63" s="79">
        <v>214.00023999999999</v>
      </c>
      <c r="B63" s="57" t="s">
        <v>462</v>
      </c>
      <c r="C63" s="68">
        <v>35093.760000000002</v>
      </c>
      <c r="D63" s="68">
        <v>0</v>
      </c>
      <c r="E63" s="68">
        <v>35093.760000000002</v>
      </c>
      <c r="F63" s="68">
        <v>0</v>
      </c>
      <c r="G63" s="68">
        <v>0</v>
      </c>
      <c r="H63" s="68">
        <v>0</v>
      </c>
      <c r="I63" s="68">
        <v>35093.760000000002</v>
      </c>
      <c r="J63" s="68">
        <v>0</v>
      </c>
      <c r="K63" s="68">
        <v>35093.760000000002</v>
      </c>
      <c r="L63" s="68">
        <v>0</v>
      </c>
    </row>
    <row r="64" spans="1:12" hidden="1" outlineLevel="1" x14ac:dyDescent="0.25">
      <c r="A64" s="79">
        <v>214.00024999999999</v>
      </c>
      <c r="B64" s="57" t="s">
        <v>463</v>
      </c>
      <c r="C64" s="68">
        <v>8064.72</v>
      </c>
      <c r="D64" s="68">
        <v>0</v>
      </c>
      <c r="E64" s="68">
        <v>8064.72</v>
      </c>
      <c r="F64" s="68">
        <v>0</v>
      </c>
      <c r="G64" s="68">
        <v>0</v>
      </c>
      <c r="H64" s="68">
        <v>0</v>
      </c>
      <c r="I64" s="68">
        <v>8064.72</v>
      </c>
      <c r="J64" s="68">
        <v>0</v>
      </c>
      <c r="K64" s="68">
        <v>8064.72</v>
      </c>
      <c r="L64" s="68">
        <v>0</v>
      </c>
    </row>
    <row r="65" spans="1:12" hidden="1" outlineLevel="1" x14ac:dyDescent="0.25">
      <c r="A65" s="79">
        <v>214.00026</v>
      </c>
      <c r="B65" s="57" t="s">
        <v>464</v>
      </c>
      <c r="C65" s="68">
        <v>17641.18</v>
      </c>
      <c r="D65" s="68">
        <v>0</v>
      </c>
      <c r="E65" s="68">
        <v>17641.18</v>
      </c>
      <c r="F65" s="68">
        <v>0</v>
      </c>
      <c r="G65" s="68">
        <v>0</v>
      </c>
      <c r="H65" s="68">
        <v>0</v>
      </c>
      <c r="I65" s="68">
        <v>17641.18</v>
      </c>
      <c r="J65" s="68">
        <v>0</v>
      </c>
      <c r="K65" s="68">
        <v>17641.18</v>
      </c>
      <c r="L65" s="68">
        <v>0</v>
      </c>
    </row>
    <row r="66" spans="1:12" hidden="1" outlineLevel="1" x14ac:dyDescent="0.25">
      <c r="A66" s="79">
        <v>214.00027</v>
      </c>
      <c r="B66" s="57" t="s">
        <v>465</v>
      </c>
      <c r="C66" s="68">
        <v>4075.55</v>
      </c>
      <c r="D66" s="68">
        <v>0</v>
      </c>
      <c r="E66" s="68">
        <v>4075.55</v>
      </c>
      <c r="F66" s="68">
        <v>0</v>
      </c>
      <c r="G66" s="68">
        <v>0</v>
      </c>
      <c r="H66" s="68">
        <v>0</v>
      </c>
      <c r="I66" s="68">
        <v>4075.55</v>
      </c>
      <c r="J66" s="68">
        <v>0</v>
      </c>
      <c r="K66" s="68">
        <v>4075.55</v>
      </c>
      <c r="L66" s="68">
        <v>0</v>
      </c>
    </row>
    <row r="67" spans="1:12" hidden="1" outlineLevel="1" x14ac:dyDescent="0.25">
      <c r="A67" s="79">
        <v>214.00028</v>
      </c>
      <c r="B67" s="57" t="s">
        <v>466</v>
      </c>
      <c r="C67" s="68">
        <v>5629.41</v>
      </c>
      <c r="D67" s="68">
        <v>0</v>
      </c>
      <c r="E67" s="68">
        <v>5629.41</v>
      </c>
      <c r="F67" s="68">
        <v>0</v>
      </c>
      <c r="G67" s="68">
        <v>0</v>
      </c>
      <c r="H67" s="68">
        <v>0</v>
      </c>
      <c r="I67" s="68">
        <v>5629.41</v>
      </c>
      <c r="J67" s="68">
        <v>0</v>
      </c>
      <c r="K67" s="68">
        <v>5629.41</v>
      </c>
      <c r="L67" s="68">
        <v>0</v>
      </c>
    </row>
    <row r="68" spans="1:12" hidden="1" outlineLevel="1" x14ac:dyDescent="0.25">
      <c r="A68" s="79">
        <v>214.00029000000001</v>
      </c>
      <c r="B68" s="57" t="s">
        <v>467</v>
      </c>
      <c r="C68" s="68">
        <v>2500</v>
      </c>
      <c r="D68" s="68">
        <v>0</v>
      </c>
      <c r="E68" s="68">
        <v>2500</v>
      </c>
      <c r="F68" s="68">
        <v>0</v>
      </c>
      <c r="G68" s="68">
        <v>0</v>
      </c>
      <c r="H68" s="68">
        <v>0</v>
      </c>
      <c r="I68" s="68">
        <v>2500</v>
      </c>
      <c r="J68" s="68">
        <v>0</v>
      </c>
      <c r="K68" s="68">
        <v>2500</v>
      </c>
      <c r="L68" s="68">
        <v>0</v>
      </c>
    </row>
    <row r="69" spans="1:12" hidden="1" outlineLevel="1" x14ac:dyDescent="0.25">
      <c r="A69" s="79">
        <v>214.00030000000001</v>
      </c>
      <c r="B69" s="57" t="s">
        <v>468</v>
      </c>
      <c r="C69" s="68">
        <v>21300</v>
      </c>
      <c r="D69" s="68">
        <v>0</v>
      </c>
      <c r="E69" s="68">
        <v>21300</v>
      </c>
      <c r="F69" s="68">
        <v>0</v>
      </c>
      <c r="G69" s="68">
        <v>0</v>
      </c>
      <c r="H69" s="68">
        <v>0</v>
      </c>
      <c r="I69" s="68">
        <v>21300</v>
      </c>
      <c r="J69" s="68">
        <v>0</v>
      </c>
      <c r="K69" s="68">
        <v>21300</v>
      </c>
      <c r="L69" s="68">
        <v>0</v>
      </c>
    </row>
    <row r="70" spans="1:12" hidden="1" outlineLevel="1" x14ac:dyDescent="0.25">
      <c r="A70" s="79">
        <v>214.00031000000001</v>
      </c>
      <c r="B70" s="57" t="s">
        <v>469</v>
      </c>
      <c r="C70" s="68">
        <v>26085.98</v>
      </c>
      <c r="D70" s="68">
        <v>0</v>
      </c>
      <c r="E70" s="68">
        <v>26085.98</v>
      </c>
      <c r="F70" s="68">
        <v>0</v>
      </c>
      <c r="G70" s="68">
        <v>0</v>
      </c>
      <c r="H70" s="68">
        <v>0</v>
      </c>
      <c r="I70" s="68">
        <v>26085.98</v>
      </c>
      <c r="J70" s="68">
        <v>0</v>
      </c>
      <c r="K70" s="68">
        <v>26085.98</v>
      </c>
      <c r="L70" s="68">
        <v>0</v>
      </c>
    </row>
    <row r="71" spans="1:12" hidden="1" outlineLevel="1" x14ac:dyDescent="0.25">
      <c r="A71" s="79">
        <v>214.00031999999999</v>
      </c>
      <c r="B71" s="57" t="s">
        <v>470</v>
      </c>
      <c r="C71" s="68">
        <v>7562.99</v>
      </c>
      <c r="D71" s="68">
        <v>0</v>
      </c>
      <c r="E71" s="68">
        <v>7562.99</v>
      </c>
      <c r="F71" s="68">
        <v>0</v>
      </c>
      <c r="G71" s="68">
        <v>0</v>
      </c>
      <c r="H71" s="68">
        <v>0</v>
      </c>
      <c r="I71" s="68">
        <v>7562.99</v>
      </c>
      <c r="J71" s="68">
        <v>0</v>
      </c>
      <c r="K71" s="68">
        <v>7562.99</v>
      </c>
      <c r="L71" s="68">
        <v>0</v>
      </c>
    </row>
    <row r="72" spans="1:12" hidden="1" outlineLevel="1" x14ac:dyDescent="0.25">
      <c r="A72" s="79">
        <v>214.00032999999999</v>
      </c>
      <c r="B72" s="57" t="s">
        <v>471</v>
      </c>
      <c r="C72" s="68">
        <v>2983.11</v>
      </c>
      <c r="D72" s="68">
        <v>0</v>
      </c>
      <c r="E72" s="68">
        <v>2983.11</v>
      </c>
      <c r="F72" s="68">
        <v>0</v>
      </c>
      <c r="G72" s="68">
        <v>0</v>
      </c>
      <c r="H72" s="68">
        <v>0</v>
      </c>
      <c r="I72" s="68">
        <v>2983.11</v>
      </c>
      <c r="J72" s="68">
        <v>0</v>
      </c>
      <c r="K72" s="68">
        <v>2983.11</v>
      </c>
      <c r="L72" s="68">
        <v>0</v>
      </c>
    </row>
    <row r="73" spans="1:12" hidden="1" outlineLevel="1" x14ac:dyDescent="0.25">
      <c r="A73" s="79">
        <v>214.00033999999999</v>
      </c>
      <c r="B73" s="57" t="s">
        <v>472</v>
      </c>
      <c r="C73" s="68">
        <v>4200.84</v>
      </c>
      <c r="D73" s="68">
        <v>0</v>
      </c>
      <c r="E73" s="68">
        <v>4200.84</v>
      </c>
      <c r="F73" s="68">
        <v>0</v>
      </c>
      <c r="G73" s="68">
        <v>0</v>
      </c>
      <c r="H73" s="68">
        <v>0</v>
      </c>
      <c r="I73" s="68">
        <v>4200.84</v>
      </c>
      <c r="J73" s="68">
        <v>0</v>
      </c>
      <c r="K73" s="68">
        <v>4200.84</v>
      </c>
      <c r="L73" s="68">
        <v>0</v>
      </c>
    </row>
    <row r="74" spans="1:12" hidden="1" outlineLevel="1" x14ac:dyDescent="0.25">
      <c r="A74" s="79">
        <v>214.00035</v>
      </c>
      <c r="B74" s="57" t="s">
        <v>473</v>
      </c>
      <c r="C74" s="68">
        <v>4634.92</v>
      </c>
      <c r="D74" s="68">
        <v>0</v>
      </c>
      <c r="E74" s="68">
        <v>4634.92</v>
      </c>
      <c r="F74" s="68">
        <v>0</v>
      </c>
      <c r="G74" s="68">
        <v>0</v>
      </c>
      <c r="H74" s="68">
        <v>0</v>
      </c>
      <c r="I74" s="68">
        <v>4634.92</v>
      </c>
      <c r="J74" s="68">
        <v>0</v>
      </c>
      <c r="K74" s="68">
        <v>4634.92</v>
      </c>
      <c r="L74" s="68">
        <v>0</v>
      </c>
    </row>
    <row r="75" spans="1:12" hidden="1" outlineLevel="1" x14ac:dyDescent="0.25">
      <c r="A75" s="79">
        <v>214.00036</v>
      </c>
      <c r="B75" s="57" t="s">
        <v>474</v>
      </c>
      <c r="C75" s="68">
        <v>2846.42</v>
      </c>
      <c r="D75" s="68">
        <v>0</v>
      </c>
      <c r="E75" s="68">
        <v>2846.42</v>
      </c>
      <c r="F75" s="68">
        <v>0</v>
      </c>
      <c r="G75" s="68">
        <v>0</v>
      </c>
      <c r="H75" s="68">
        <v>0</v>
      </c>
      <c r="I75" s="68">
        <v>2846.42</v>
      </c>
      <c r="J75" s="68">
        <v>0</v>
      </c>
      <c r="K75" s="68">
        <v>2846.42</v>
      </c>
      <c r="L75" s="68">
        <v>0</v>
      </c>
    </row>
    <row r="76" spans="1:12" hidden="1" outlineLevel="1" x14ac:dyDescent="0.25">
      <c r="A76" s="79">
        <v>214.00037</v>
      </c>
      <c r="B76" s="57" t="s">
        <v>475</v>
      </c>
      <c r="C76" s="68">
        <v>2848.56</v>
      </c>
      <c r="D76" s="68">
        <v>0</v>
      </c>
      <c r="E76" s="68">
        <v>2848.56</v>
      </c>
      <c r="F76" s="68">
        <v>0</v>
      </c>
      <c r="G76" s="68">
        <v>0</v>
      </c>
      <c r="H76" s="68">
        <v>0</v>
      </c>
      <c r="I76" s="68">
        <v>2848.56</v>
      </c>
      <c r="J76" s="68">
        <v>0</v>
      </c>
      <c r="K76" s="68">
        <v>2848.56</v>
      </c>
      <c r="L76" s="68">
        <v>0</v>
      </c>
    </row>
    <row r="77" spans="1:12" hidden="1" outlineLevel="1" x14ac:dyDescent="0.25">
      <c r="A77" s="79">
        <v>214.00038000000001</v>
      </c>
      <c r="B77" s="57" t="s">
        <v>476</v>
      </c>
      <c r="C77" s="68">
        <v>5199.24</v>
      </c>
      <c r="D77" s="68">
        <v>0</v>
      </c>
      <c r="E77" s="68">
        <v>5199.24</v>
      </c>
      <c r="F77" s="68">
        <v>0</v>
      </c>
      <c r="G77" s="68">
        <v>0</v>
      </c>
      <c r="H77" s="68">
        <v>0</v>
      </c>
      <c r="I77" s="68">
        <v>5199.24</v>
      </c>
      <c r="J77" s="68">
        <v>0</v>
      </c>
      <c r="K77" s="68">
        <v>5199.24</v>
      </c>
      <c r="L77" s="68">
        <v>0</v>
      </c>
    </row>
    <row r="78" spans="1:12" hidden="1" outlineLevel="1" x14ac:dyDescent="0.25">
      <c r="A78" s="79">
        <v>214.00039000000001</v>
      </c>
      <c r="B78" s="57" t="s">
        <v>477</v>
      </c>
      <c r="C78" s="68">
        <v>6170.86</v>
      </c>
      <c r="D78" s="68">
        <v>0</v>
      </c>
      <c r="E78" s="68">
        <v>6170.86</v>
      </c>
      <c r="F78" s="68">
        <v>0</v>
      </c>
      <c r="G78" s="68">
        <v>0</v>
      </c>
      <c r="H78" s="68">
        <v>0</v>
      </c>
      <c r="I78" s="68">
        <v>6170.86</v>
      </c>
      <c r="J78" s="68">
        <v>0</v>
      </c>
      <c r="K78" s="68">
        <v>6170.86</v>
      </c>
      <c r="L78" s="68">
        <v>0</v>
      </c>
    </row>
    <row r="79" spans="1:12" hidden="1" outlineLevel="1" x14ac:dyDescent="0.25">
      <c r="A79" s="79">
        <v>214.00040000000001</v>
      </c>
      <c r="B79" s="57" t="s">
        <v>478</v>
      </c>
      <c r="C79" s="68">
        <v>2689</v>
      </c>
      <c r="D79" s="68">
        <v>0</v>
      </c>
      <c r="E79" s="68">
        <v>2689</v>
      </c>
      <c r="F79" s="68">
        <v>0</v>
      </c>
      <c r="G79" s="68">
        <v>0</v>
      </c>
      <c r="H79" s="68">
        <v>0</v>
      </c>
      <c r="I79" s="68">
        <v>2689</v>
      </c>
      <c r="J79" s="68">
        <v>0</v>
      </c>
      <c r="K79" s="68">
        <v>2689</v>
      </c>
      <c r="L79" s="68">
        <v>0</v>
      </c>
    </row>
    <row r="80" spans="1:12" hidden="1" outlineLevel="1" x14ac:dyDescent="0.25">
      <c r="A80" s="79">
        <v>214.00040999999999</v>
      </c>
      <c r="B80" s="57" t="s">
        <v>479</v>
      </c>
      <c r="C80" s="68">
        <v>7776.33</v>
      </c>
      <c r="D80" s="68">
        <v>0</v>
      </c>
      <c r="E80" s="68">
        <v>7776.33</v>
      </c>
      <c r="F80" s="68">
        <v>0</v>
      </c>
      <c r="G80" s="68">
        <v>0</v>
      </c>
      <c r="H80" s="68">
        <v>0</v>
      </c>
      <c r="I80" s="68">
        <v>7776.33</v>
      </c>
      <c r="J80" s="68">
        <v>0</v>
      </c>
      <c r="K80" s="68">
        <v>7776.33</v>
      </c>
      <c r="L80" s="68">
        <v>0</v>
      </c>
    </row>
    <row r="81" spans="1:12" hidden="1" outlineLevel="1" x14ac:dyDescent="0.25">
      <c r="A81" s="79">
        <v>214.00041999999999</v>
      </c>
      <c r="B81" s="57" t="s">
        <v>480</v>
      </c>
      <c r="C81" s="68">
        <v>2523.98</v>
      </c>
      <c r="D81" s="68">
        <v>0</v>
      </c>
      <c r="E81" s="68">
        <v>2523.98</v>
      </c>
      <c r="F81" s="68">
        <v>0</v>
      </c>
      <c r="G81" s="68">
        <v>0</v>
      </c>
      <c r="H81" s="68">
        <v>0</v>
      </c>
      <c r="I81" s="68">
        <v>2523.98</v>
      </c>
      <c r="J81" s="68">
        <v>0</v>
      </c>
      <c r="K81" s="68">
        <v>2523.98</v>
      </c>
      <c r="L81" s="68">
        <v>0</v>
      </c>
    </row>
    <row r="82" spans="1:12" hidden="1" outlineLevel="1" x14ac:dyDescent="0.25">
      <c r="A82" s="79">
        <v>214.00042999999999</v>
      </c>
      <c r="B82" s="57" t="s">
        <v>481</v>
      </c>
      <c r="C82" s="68">
        <v>3071.52</v>
      </c>
      <c r="D82" s="68">
        <v>0</v>
      </c>
      <c r="E82" s="68">
        <v>3071.52</v>
      </c>
      <c r="F82" s="68">
        <v>0</v>
      </c>
      <c r="G82" s="68">
        <v>0</v>
      </c>
      <c r="H82" s="68">
        <v>0</v>
      </c>
      <c r="I82" s="68">
        <v>3071.52</v>
      </c>
      <c r="J82" s="68">
        <v>0</v>
      </c>
      <c r="K82" s="68">
        <v>3071.52</v>
      </c>
      <c r="L82" s="68">
        <v>0</v>
      </c>
    </row>
    <row r="83" spans="1:12" hidden="1" outlineLevel="1" x14ac:dyDescent="0.25">
      <c r="A83" s="79">
        <v>214.00044</v>
      </c>
      <c r="B83" s="57" t="s">
        <v>482</v>
      </c>
      <c r="C83" s="68">
        <v>2964.25</v>
      </c>
      <c r="D83" s="68">
        <v>0</v>
      </c>
      <c r="E83" s="68">
        <v>2964.25</v>
      </c>
      <c r="F83" s="68">
        <v>0</v>
      </c>
      <c r="G83" s="68">
        <v>0</v>
      </c>
      <c r="H83" s="68">
        <v>0</v>
      </c>
      <c r="I83" s="68">
        <v>2964.25</v>
      </c>
      <c r="J83" s="68">
        <v>0</v>
      </c>
      <c r="K83" s="68">
        <v>2964.25</v>
      </c>
      <c r="L83" s="68">
        <v>0</v>
      </c>
    </row>
    <row r="84" spans="1:12" hidden="1" outlineLevel="1" x14ac:dyDescent="0.25">
      <c r="A84" s="79">
        <v>214.00045</v>
      </c>
      <c r="B84" s="57" t="s">
        <v>483</v>
      </c>
      <c r="C84" s="68">
        <v>3268.07</v>
      </c>
      <c r="D84" s="68">
        <v>0</v>
      </c>
      <c r="E84" s="68">
        <v>3268.07</v>
      </c>
      <c r="F84" s="68">
        <v>0</v>
      </c>
      <c r="G84" s="68">
        <v>0</v>
      </c>
      <c r="H84" s="68">
        <v>0</v>
      </c>
      <c r="I84" s="68">
        <v>3268.07</v>
      </c>
      <c r="J84" s="68">
        <v>0</v>
      </c>
      <c r="K84" s="68">
        <v>3268.07</v>
      </c>
      <c r="L84" s="68">
        <v>0</v>
      </c>
    </row>
    <row r="85" spans="1:12" hidden="1" outlineLevel="1" x14ac:dyDescent="0.25">
      <c r="A85" s="79">
        <v>214.00046</v>
      </c>
      <c r="B85" s="57" t="s">
        <v>484</v>
      </c>
      <c r="C85" s="68">
        <v>4455.76</v>
      </c>
      <c r="D85" s="68">
        <v>0</v>
      </c>
      <c r="E85" s="68">
        <v>4455.76</v>
      </c>
      <c r="F85" s="68">
        <v>0</v>
      </c>
      <c r="G85" s="68">
        <v>0</v>
      </c>
      <c r="H85" s="68">
        <v>0</v>
      </c>
      <c r="I85" s="68">
        <v>4455.76</v>
      </c>
      <c r="J85" s="68">
        <v>0</v>
      </c>
      <c r="K85" s="68">
        <v>4455.76</v>
      </c>
      <c r="L85" s="68">
        <v>0</v>
      </c>
    </row>
    <row r="86" spans="1:12" hidden="1" outlineLevel="1" x14ac:dyDescent="0.25">
      <c r="A86" s="79">
        <v>214.00047000000001</v>
      </c>
      <c r="B86" s="57" t="s">
        <v>485</v>
      </c>
      <c r="C86" s="68">
        <v>4455.76</v>
      </c>
      <c r="D86" s="68">
        <v>0</v>
      </c>
      <c r="E86" s="68">
        <v>4455.76</v>
      </c>
      <c r="F86" s="68">
        <v>0</v>
      </c>
      <c r="G86" s="68">
        <v>0</v>
      </c>
      <c r="H86" s="68">
        <v>0</v>
      </c>
      <c r="I86" s="68">
        <v>4455.76</v>
      </c>
      <c r="J86" s="68">
        <v>0</v>
      </c>
      <c r="K86" s="68">
        <v>4455.76</v>
      </c>
      <c r="L86" s="68">
        <v>0</v>
      </c>
    </row>
    <row r="87" spans="1:12" hidden="1" outlineLevel="1" x14ac:dyDescent="0.25">
      <c r="A87" s="79">
        <v>214.00048000000001</v>
      </c>
      <c r="B87" s="57" t="s">
        <v>486</v>
      </c>
      <c r="C87" s="68">
        <v>4455.76</v>
      </c>
      <c r="D87" s="68">
        <v>0</v>
      </c>
      <c r="E87" s="68">
        <v>4455.76</v>
      </c>
      <c r="F87" s="68">
        <v>0</v>
      </c>
      <c r="G87" s="68">
        <v>0</v>
      </c>
      <c r="H87" s="68">
        <v>0</v>
      </c>
      <c r="I87" s="68">
        <v>4455.76</v>
      </c>
      <c r="J87" s="68">
        <v>0</v>
      </c>
      <c r="K87" s="68">
        <v>4455.76</v>
      </c>
      <c r="L87" s="68">
        <v>0</v>
      </c>
    </row>
    <row r="88" spans="1:12" hidden="1" outlineLevel="1" x14ac:dyDescent="0.25">
      <c r="A88" s="79">
        <v>214.00049000000001</v>
      </c>
      <c r="B88" s="57" t="s">
        <v>487</v>
      </c>
      <c r="C88" s="68">
        <v>3138.97</v>
      </c>
      <c r="D88" s="68">
        <v>0</v>
      </c>
      <c r="E88" s="68">
        <v>3138.97</v>
      </c>
      <c r="F88" s="68">
        <v>0</v>
      </c>
      <c r="G88" s="68">
        <v>0</v>
      </c>
      <c r="H88" s="68">
        <v>0</v>
      </c>
      <c r="I88" s="68">
        <v>3138.97</v>
      </c>
      <c r="J88" s="68">
        <v>0</v>
      </c>
      <c r="K88" s="68">
        <v>3138.97</v>
      </c>
      <c r="L88" s="68">
        <v>0</v>
      </c>
    </row>
    <row r="89" spans="1:12" hidden="1" outlineLevel="1" x14ac:dyDescent="0.25">
      <c r="A89" s="79">
        <v>214.00049999999999</v>
      </c>
      <c r="B89" s="57" t="s">
        <v>488</v>
      </c>
      <c r="C89" s="68">
        <v>3235.29</v>
      </c>
      <c r="D89" s="68">
        <v>0</v>
      </c>
      <c r="E89" s="68">
        <v>3235.29</v>
      </c>
      <c r="F89" s="68">
        <v>0</v>
      </c>
      <c r="G89" s="68">
        <v>0</v>
      </c>
      <c r="H89" s="68">
        <v>0</v>
      </c>
      <c r="I89" s="68">
        <v>3235.29</v>
      </c>
      <c r="J89" s="68">
        <v>0</v>
      </c>
      <c r="K89" s="68">
        <v>3235.29</v>
      </c>
      <c r="L89" s="68">
        <v>0</v>
      </c>
    </row>
    <row r="90" spans="1:12" hidden="1" outlineLevel="1" x14ac:dyDescent="0.25">
      <c r="A90" s="79">
        <v>214.00050999999999</v>
      </c>
      <c r="B90" s="57" t="s">
        <v>488</v>
      </c>
      <c r="C90" s="68">
        <v>3235.29</v>
      </c>
      <c r="D90" s="68">
        <v>0</v>
      </c>
      <c r="E90" s="68">
        <v>3235.29</v>
      </c>
      <c r="F90" s="68">
        <v>0</v>
      </c>
      <c r="G90" s="68">
        <v>0</v>
      </c>
      <c r="H90" s="68">
        <v>0</v>
      </c>
      <c r="I90" s="68">
        <v>3235.29</v>
      </c>
      <c r="J90" s="68">
        <v>0</v>
      </c>
      <c r="K90" s="68">
        <v>3235.29</v>
      </c>
      <c r="L90" s="68">
        <v>0</v>
      </c>
    </row>
    <row r="91" spans="1:12" hidden="1" outlineLevel="1" x14ac:dyDescent="0.25">
      <c r="A91" s="79">
        <v>214.00051999999999</v>
      </c>
      <c r="B91" s="57" t="s">
        <v>488</v>
      </c>
      <c r="C91" s="68">
        <v>3235.29</v>
      </c>
      <c r="D91" s="68">
        <v>0</v>
      </c>
      <c r="E91" s="68">
        <v>3235.29</v>
      </c>
      <c r="F91" s="68">
        <v>0</v>
      </c>
      <c r="G91" s="68">
        <v>0</v>
      </c>
      <c r="H91" s="68">
        <v>0</v>
      </c>
      <c r="I91" s="68">
        <v>3235.29</v>
      </c>
      <c r="J91" s="68">
        <v>0</v>
      </c>
      <c r="K91" s="68">
        <v>3235.29</v>
      </c>
      <c r="L91" s="68">
        <v>0</v>
      </c>
    </row>
    <row r="92" spans="1:12" hidden="1" outlineLevel="1" x14ac:dyDescent="0.25">
      <c r="A92" s="79">
        <v>214.00053</v>
      </c>
      <c r="B92" s="57" t="s">
        <v>489</v>
      </c>
      <c r="C92" s="68">
        <v>2520.9899999999998</v>
      </c>
      <c r="D92" s="68">
        <v>0</v>
      </c>
      <c r="E92" s="68">
        <v>2520.9899999999998</v>
      </c>
      <c r="F92" s="68">
        <v>0</v>
      </c>
      <c r="G92" s="68">
        <v>0</v>
      </c>
      <c r="H92" s="68">
        <v>0</v>
      </c>
      <c r="I92" s="68">
        <v>2520.9899999999998</v>
      </c>
      <c r="J92" s="68">
        <v>0</v>
      </c>
      <c r="K92" s="68">
        <v>2520.9899999999998</v>
      </c>
      <c r="L92" s="68">
        <v>0</v>
      </c>
    </row>
    <row r="93" spans="1:12" hidden="1" outlineLevel="1" x14ac:dyDescent="0.25">
      <c r="A93" s="79">
        <v>214.00054</v>
      </c>
      <c r="B93" s="57" t="s">
        <v>490</v>
      </c>
      <c r="C93" s="68">
        <v>3347.72</v>
      </c>
      <c r="D93" s="68">
        <v>0</v>
      </c>
      <c r="E93" s="68">
        <v>3347.72</v>
      </c>
      <c r="F93" s="68">
        <v>0</v>
      </c>
      <c r="G93" s="68">
        <v>0</v>
      </c>
      <c r="H93" s="68">
        <v>0</v>
      </c>
      <c r="I93" s="68">
        <v>3347.72</v>
      </c>
      <c r="J93" s="68">
        <v>0</v>
      </c>
      <c r="K93" s="68">
        <v>3347.72</v>
      </c>
      <c r="L93" s="68">
        <v>0</v>
      </c>
    </row>
    <row r="94" spans="1:12" hidden="1" outlineLevel="1" x14ac:dyDescent="0.25">
      <c r="A94" s="79">
        <v>214.00056000000001</v>
      </c>
      <c r="B94" s="57" t="s">
        <v>491</v>
      </c>
      <c r="C94" s="68">
        <v>4020.63</v>
      </c>
      <c r="D94" s="68">
        <v>0</v>
      </c>
      <c r="E94" s="68">
        <v>4020.63</v>
      </c>
      <c r="F94" s="68">
        <v>0</v>
      </c>
      <c r="G94" s="68">
        <v>0</v>
      </c>
      <c r="H94" s="68">
        <v>0</v>
      </c>
      <c r="I94" s="68">
        <v>4020.63</v>
      </c>
      <c r="J94" s="68">
        <v>0</v>
      </c>
      <c r="K94" s="68">
        <v>4020.63</v>
      </c>
      <c r="L94" s="68">
        <v>0</v>
      </c>
    </row>
    <row r="95" spans="1:12" hidden="1" outlineLevel="1" x14ac:dyDescent="0.25">
      <c r="A95" s="79">
        <v>214.00057000000001</v>
      </c>
      <c r="B95" s="57" t="s">
        <v>492</v>
      </c>
      <c r="C95" s="68">
        <v>5832.61</v>
      </c>
      <c r="D95" s="68">
        <v>0</v>
      </c>
      <c r="E95" s="68">
        <v>5832.61</v>
      </c>
      <c r="F95" s="68">
        <v>0</v>
      </c>
      <c r="G95" s="68">
        <v>0</v>
      </c>
      <c r="H95" s="68">
        <v>0</v>
      </c>
      <c r="I95" s="68">
        <v>5832.61</v>
      </c>
      <c r="J95" s="68">
        <v>0</v>
      </c>
      <c r="K95" s="68">
        <v>5832.61</v>
      </c>
      <c r="L95" s="68">
        <v>0</v>
      </c>
    </row>
    <row r="96" spans="1:12" hidden="1" outlineLevel="1" x14ac:dyDescent="0.25">
      <c r="A96" s="79">
        <v>214.00058000000001</v>
      </c>
      <c r="B96" s="57" t="s">
        <v>493</v>
      </c>
      <c r="C96" s="68">
        <v>10924.36</v>
      </c>
      <c r="D96" s="68">
        <v>0</v>
      </c>
      <c r="E96" s="68">
        <v>10924.36</v>
      </c>
      <c r="F96" s="68">
        <v>0</v>
      </c>
      <c r="G96" s="68">
        <v>0</v>
      </c>
      <c r="H96" s="68">
        <v>0</v>
      </c>
      <c r="I96" s="68">
        <v>10924.36</v>
      </c>
      <c r="J96" s="68">
        <v>0</v>
      </c>
      <c r="K96" s="68">
        <v>10924.36</v>
      </c>
      <c r="L96" s="68">
        <v>0</v>
      </c>
    </row>
    <row r="97" spans="1:19" hidden="1" outlineLevel="1" x14ac:dyDescent="0.25">
      <c r="A97" s="79">
        <v>214.00058999999999</v>
      </c>
      <c r="B97" s="57" t="s">
        <v>494</v>
      </c>
      <c r="C97" s="68">
        <v>0</v>
      </c>
      <c r="D97" s="68">
        <v>0</v>
      </c>
      <c r="E97" s="68">
        <v>10924.36</v>
      </c>
      <c r="F97" s="68">
        <v>0</v>
      </c>
      <c r="G97" s="68">
        <v>0</v>
      </c>
      <c r="H97" s="68">
        <v>0</v>
      </c>
      <c r="I97" s="68">
        <v>10924.36</v>
      </c>
      <c r="J97" s="68">
        <v>0</v>
      </c>
      <c r="K97" s="68">
        <v>10924.36</v>
      </c>
      <c r="L97" s="68">
        <v>0</v>
      </c>
    </row>
    <row r="98" spans="1:19" hidden="1" outlineLevel="1" x14ac:dyDescent="0.25">
      <c r="A98" s="79">
        <v>214.00059999999999</v>
      </c>
      <c r="B98" s="57" t="s">
        <v>494</v>
      </c>
      <c r="C98" s="68">
        <v>0</v>
      </c>
      <c r="D98" s="68">
        <v>0</v>
      </c>
      <c r="E98" s="68">
        <v>10924.36</v>
      </c>
      <c r="F98" s="68">
        <v>0</v>
      </c>
      <c r="G98" s="68">
        <v>0</v>
      </c>
      <c r="H98" s="68">
        <v>0</v>
      </c>
      <c r="I98" s="68">
        <v>10924.36</v>
      </c>
      <c r="J98" s="68">
        <v>0</v>
      </c>
      <c r="K98" s="68">
        <v>10924.36</v>
      </c>
      <c r="L98" s="68">
        <v>0</v>
      </c>
    </row>
    <row r="99" spans="1:19" hidden="1" outlineLevel="1" x14ac:dyDescent="0.25">
      <c r="A99" s="79">
        <v>214.00060999999999</v>
      </c>
      <c r="B99" s="57" t="s">
        <v>495</v>
      </c>
      <c r="C99" s="68">
        <v>0</v>
      </c>
      <c r="D99" s="68">
        <v>0</v>
      </c>
      <c r="E99" s="68">
        <v>25380.15</v>
      </c>
      <c r="F99" s="68">
        <v>0</v>
      </c>
      <c r="G99" s="68">
        <v>0</v>
      </c>
      <c r="H99" s="68">
        <v>0</v>
      </c>
      <c r="I99" s="68">
        <v>25380.15</v>
      </c>
      <c r="J99" s="68">
        <v>0</v>
      </c>
      <c r="K99" s="68">
        <v>25380.15</v>
      </c>
      <c r="L99" s="68">
        <v>0</v>
      </c>
    </row>
    <row r="100" spans="1:19" hidden="1" outlineLevel="1" x14ac:dyDescent="0.25">
      <c r="A100" s="79">
        <v>214.00062</v>
      </c>
      <c r="B100" s="57" t="s">
        <v>496</v>
      </c>
      <c r="C100" s="68">
        <v>0</v>
      </c>
      <c r="D100" s="68">
        <v>0</v>
      </c>
      <c r="E100" s="68">
        <v>7838.93</v>
      </c>
      <c r="F100" s="68">
        <v>0</v>
      </c>
      <c r="G100" s="68">
        <v>0</v>
      </c>
      <c r="H100" s="68">
        <v>0</v>
      </c>
      <c r="I100" s="68">
        <v>7838.93</v>
      </c>
      <c r="J100" s="68">
        <v>0</v>
      </c>
      <c r="K100" s="68">
        <v>7838.93</v>
      </c>
      <c r="L100" s="68">
        <v>0</v>
      </c>
    </row>
    <row r="101" spans="1:19" hidden="1" outlineLevel="1" x14ac:dyDescent="0.25">
      <c r="A101" s="79">
        <v>214.00063</v>
      </c>
      <c r="B101" s="57" t="s">
        <v>497</v>
      </c>
      <c r="C101" s="68">
        <v>0</v>
      </c>
      <c r="D101" s="68">
        <v>0</v>
      </c>
      <c r="E101" s="68">
        <v>8178.28</v>
      </c>
      <c r="F101" s="68">
        <v>0</v>
      </c>
      <c r="G101" s="68">
        <v>0</v>
      </c>
      <c r="H101" s="68">
        <v>0</v>
      </c>
      <c r="I101" s="68">
        <v>8178.28</v>
      </c>
      <c r="J101" s="68">
        <v>0</v>
      </c>
      <c r="K101" s="68">
        <v>8178.28</v>
      </c>
      <c r="L101" s="68">
        <v>0</v>
      </c>
    </row>
    <row r="102" spans="1:19" hidden="1" outlineLevel="1" x14ac:dyDescent="0.25">
      <c r="A102" s="79">
        <v>214.00064</v>
      </c>
      <c r="B102" s="57" t="s">
        <v>498</v>
      </c>
      <c r="C102" s="68">
        <v>0</v>
      </c>
      <c r="D102" s="68">
        <v>0</v>
      </c>
      <c r="E102" s="68">
        <v>5462.17</v>
      </c>
      <c r="F102" s="68">
        <v>0</v>
      </c>
      <c r="G102" s="68">
        <v>0</v>
      </c>
      <c r="H102" s="68">
        <v>0</v>
      </c>
      <c r="I102" s="68">
        <v>5462.17</v>
      </c>
      <c r="J102" s="68">
        <v>0</v>
      </c>
      <c r="K102" s="68">
        <v>5462.17</v>
      </c>
      <c r="L102" s="68">
        <v>0</v>
      </c>
    </row>
    <row r="103" spans="1:19" hidden="1" outlineLevel="1" x14ac:dyDescent="0.25">
      <c r="A103" s="79">
        <v>214.00065000000001</v>
      </c>
      <c r="B103" s="57" t="s">
        <v>499</v>
      </c>
      <c r="C103" s="68">
        <v>0</v>
      </c>
      <c r="D103" s="68">
        <v>0</v>
      </c>
      <c r="E103" s="68">
        <v>0</v>
      </c>
      <c r="F103" s="68">
        <v>0</v>
      </c>
      <c r="G103" s="68">
        <v>5168.78</v>
      </c>
      <c r="H103" s="68">
        <v>0</v>
      </c>
      <c r="I103" s="68">
        <v>5168.78</v>
      </c>
      <c r="J103" s="68">
        <v>0</v>
      </c>
      <c r="K103" s="68">
        <v>5168.78</v>
      </c>
      <c r="L103" s="68">
        <v>0</v>
      </c>
    </row>
    <row r="104" spans="1:19" hidden="1" outlineLevel="1" x14ac:dyDescent="0.25">
      <c r="A104" s="79">
        <v>214.00066000000001</v>
      </c>
      <c r="B104" s="57" t="s">
        <v>500</v>
      </c>
      <c r="C104" s="68">
        <v>0</v>
      </c>
      <c r="D104" s="68">
        <v>0</v>
      </c>
      <c r="E104" s="68">
        <v>0</v>
      </c>
      <c r="F104" s="68">
        <v>0</v>
      </c>
      <c r="G104" s="68">
        <v>4483.66</v>
      </c>
      <c r="H104" s="68">
        <v>0</v>
      </c>
      <c r="I104" s="68">
        <v>4483.66</v>
      </c>
      <c r="J104" s="68">
        <v>0</v>
      </c>
      <c r="K104" s="68">
        <v>4483.66</v>
      </c>
      <c r="L104" s="68">
        <v>0</v>
      </c>
    </row>
    <row r="105" spans="1:19" collapsed="1" x14ac:dyDescent="0.25">
      <c r="A105" s="67">
        <v>261</v>
      </c>
      <c r="B105" s="57" t="s">
        <v>87</v>
      </c>
      <c r="C105" s="68">
        <v>987294.9</v>
      </c>
      <c r="D105" s="68">
        <v>0</v>
      </c>
      <c r="E105" s="68">
        <v>987294.9</v>
      </c>
      <c r="F105" s="68">
        <v>0</v>
      </c>
      <c r="G105" s="68">
        <v>0</v>
      </c>
      <c r="H105" s="68">
        <v>0</v>
      </c>
      <c r="I105" s="68">
        <v>987294.9</v>
      </c>
      <c r="J105" s="68">
        <v>0</v>
      </c>
      <c r="K105" s="68">
        <v>987294.9</v>
      </c>
      <c r="L105" s="68">
        <v>0</v>
      </c>
      <c r="Q105" s="59">
        <f t="shared" ref="Q105:Q135" si="1">K105-L105</f>
        <v>987294.9</v>
      </c>
      <c r="S105" s="60">
        <f>Q105</f>
        <v>987294.9</v>
      </c>
    </row>
    <row r="106" spans="1:19" hidden="1" outlineLevel="1" x14ac:dyDescent="0.25">
      <c r="A106" s="79">
        <v>261.00000999999997</v>
      </c>
      <c r="B106" s="57" t="s">
        <v>501</v>
      </c>
      <c r="C106" s="68">
        <v>4000</v>
      </c>
      <c r="D106" s="68">
        <v>0</v>
      </c>
      <c r="E106" s="68">
        <v>4000</v>
      </c>
      <c r="F106" s="68">
        <v>0</v>
      </c>
      <c r="G106" s="68">
        <v>0</v>
      </c>
      <c r="H106" s="68">
        <v>0</v>
      </c>
      <c r="I106" s="68">
        <v>4000</v>
      </c>
      <c r="J106" s="68">
        <v>0</v>
      </c>
      <c r="K106" s="68">
        <v>4000</v>
      </c>
      <c r="L106" s="68">
        <v>0</v>
      </c>
    </row>
    <row r="107" spans="1:19" hidden="1" outlineLevel="1" x14ac:dyDescent="0.25">
      <c r="A107" s="79">
        <v>261.00002000000001</v>
      </c>
      <c r="B107" s="57" t="s">
        <v>502</v>
      </c>
      <c r="C107" s="68">
        <v>4490.3</v>
      </c>
      <c r="D107" s="68">
        <v>0</v>
      </c>
      <c r="E107" s="68">
        <v>4490.3</v>
      </c>
      <c r="F107" s="68">
        <v>0</v>
      </c>
      <c r="G107" s="68">
        <v>0</v>
      </c>
      <c r="H107" s="68">
        <v>0</v>
      </c>
      <c r="I107" s="68">
        <v>4490.3</v>
      </c>
      <c r="J107" s="68">
        <v>0</v>
      </c>
      <c r="K107" s="68">
        <v>4490.3</v>
      </c>
      <c r="L107" s="68">
        <v>0</v>
      </c>
    </row>
    <row r="108" spans="1:19" hidden="1" outlineLevel="1" x14ac:dyDescent="0.25">
      <c r="A108" s="79">
        <v>261.00002999999998</v>
      </c>
      <c r="B108" s="57" t="s">
        <v>503</v>
      </c>
      <c r="C108" s="68">
        <v>4.5999999999999996</v>
      </c>
      <c r="D108" s="68">
        <v>0</v>
      </c>
      <c r="E108" s="68">
        <v>4.5999999999999996</v>
      </c>
      <c r="F108" s="68">
        <v>0</v>
      </c>
      <c r="G108" s="68">
        <v>0</v>
      </c>
      <c r="H108" s="68">
        <v>0</v>
      </c>
      <c r="I108" s="68">
        <v>4.5999999999999996</v>
      </c>
      <c r="J108" s="68">
        <v>0</v>
      </c>
      <c r="K108" s="68">
        <v>4.5999999999999996</v>
      </c>
      <c r="L108" s="68">
        <v>0</v>
      </c>
    </row>
    <row r="109" spans="1:19" hidden="1" outlineLevel="1" x14ac:dyDescent="0.25">
      <c r="A109" s="79">
        <v>261.00004000000001</v>
      </c>
      <c r="B109" s="57" t="s">
        <v>504</v>
      </c>
      <c r="C109" s="68">
        <v>10000</v>
      </c>
      <c r="D109" s="68">
        <v>0</v>
      </c>
      <c r="E109" s="68">
        <v>10000</v>
      </c>
      <c r="F109" s="68">
        <v>0</v>
      </c>
      <c r="G109" s="68">
        <v>0</v>
      </c>
      <c r="H109" s="68">
        <v>0</v>
      </c>
      <c r="I109" s="68">
        <v>10000</v>
      </c>
      <c r="J109" s="68">
        <v>0</v>
      </c>
      <c r="K109" s="68">
        <v>10000</v>
      </c>
      <c r="L109" s="68">
        <v>0</v>
      </c>
    </row>
    <row r="110" spans="1:19" hidden="1" outlineLevel="1" x14ac:dyDescent="0.25">
      <c r="A110" s="79">
        <v>261.00004999999999</v>
      </c>
      <c r="B110" s="57" t="s">
        <v>505</v>
      </c>
      <c r="C110" s="68">
        <v>968750</v>
      </c>
      <c r="D110" s="68">
        <v>0</v>
      </c>
      <c r="E110" s="68">
        <v>968750</v>
      </c>
      <c r="F110" s="68">
        <v>0</v>
      </c>
      <c r="G110" s="68">
        <v>0</v>
      </c>
      <c r="H110" s="68">
        <v>0</v>
      </c>
      <c r="I110" s="68">
        <v>968750</v>
      </c>
      <c r="J110" s="68">
        <v>0</v>
      </c>
      <c r="K110" s="68">
        <v>968750</v>
      </c>
      <c r="L110" s="68">
        <v>0</v>
      </c>
    </row>
    <row r="111" spans="1:19" hidden="1" outlineLevel="1" x14ac:dyDescent="0.25">
      <c r="A111" s="79">
        <v>261.00006000000002</v>
      </c>
      <c r="B111" s="57" t="s">
        <v>506</v>
      </c>
      <c r="C111" s="68">
        <v>50</v>
      </c>
      <c r="D111" s="68">
        <v>0</v>
      </c>
      <c r="E111" s="68">
        <v>50</v>
      </c>
      <c r="F111" s="68">
        <v>0</v>
      </c>
      <c r="G111" s="68">
        <v>0</v>
      </c>
      <c r="H111" s="68">
        <v>0</v>
      </c>
      <c r="I111" s="68">
        <v>50</v>
      </c>
      <c r="J111" s="68">
        <v>0</v>
      </c>
      <c r="K111" s="68">
        <v>50</v>
      </c>
      <c r="L111" s="68">
        <v>0</v>
      </c>
    </row>
    <row r="112" spans="1:19" collapsed="1" x14ac:dyDescent="0.25">
      <c r="A112" s="67">
        <v>2678</v>
      </c>
      <c r="B112" s="57" t="s">
        <v>89</v>
      </c>
      <c r="C112" s="68">
        <v>2775434.16</v>
      </c>
      <c r="D112" s="68">
        <v>0</v>
      </c>
      <c r="E112" s="68">
        <v>4367927.3899999997</v>
      </c>
      <c r="F112" s="68">
        <v>2308081.7599999998</v>
      </c>
      <c r="G112" s="68">
        <v>7688.65</v>
      </c>
      <c r="H112" s="68">
        <v>864840</v>
      </c>
      <c r="I112" s="68">
        <v>4375616.04</v>
      </c>
      <c r="J112" s="68">
        <v>3172921.76</v>
      </c>
      <c r="K112" s="68">
        <v>1202694.28</v>
      </c>
      <c r="L112" s="68">
        <v>0</v>
      </c>
      <c r="Q112" s="59">
        <f t="shared" si="1"/>
        <v>1202694.28</v>
      </c>
    </row>
    <row r="113" spans="1:21" hidden="1" outlineLevel="1" x14ac:dyDescent="0.25">
      <c r="A113" s="79">
        <v>2678.0000100000002</v>
      </c>
      <c r="B113" s="57" t="s">
        <v>507</v>
      </c>
      <c r="C113" s="68">
        <v>187.54</v>
      </c>
      <c r="D113" s="68">
        <v>0</v>
      </c>
      <c r="E113" s="68">
        <v>187.54</v>
      </c>
      <c r="F113" s="68">
        <v>0</v>
      </c>
      <c r="G113" s="68">
        <v>0</v>
      </c>
      <c r="H113" s="68">
        <v>0</v>
      </c>
      <c r="I113" s="68">
        <v>187.54</v>
      </c>
      <c r="J113" s="68">
        <v>0</v>
      </c>
      <c r="K113" s="68">
        <v>187.54</v>
      </c>
      <c r="L113" s="68">
        <v>0</v>
      </c>
    </row>
    <row r="114" spans="1:21" hidden="1" outlineLevel="1" x14ac:dyDescent="0.25">
      <c r="A114" s="79">
        <v>2678.0000300000002</v>
      </c>
      <c r="B114" s="57" t="s">
        <v>508</v>
      </c>
      <c r="C114" s="68">
        <v>450</v>
      </c>
      <c r="D114" s="68">
        <v>0</v>
      </c>
      <c r="E114" s="68">
        <v>450</v>
      </c>
      <c r="F114" s="68">
        <v>0</v>
      </c>
      <c r="G114" s="68">
        <v>0</v>
      </c>
      <c r="H114" s="68">
        <v>0</v>
      </c>
      <c r="I114" s="68">
        <v>450</v>
      </c>
      <c r="J114" s="68">
        <v>0</v>
      </c>
      <c r="K114" s="68">
        <v>450</v>
      </c>
      <c r="L114" s="68">
        <v>0</v>
      </c>
    </row>
    <row r="115" spans="1:21" hidden="1" outlineLevel="1" x14ac:dyDescent="0.25">
      <c r="A115" s="79">
        <v>2678.0000399999999</v>
      </c>
      <c r="B115" s="57" t="s">
        <v>509</v>
      </c>
      <c r="C115" s="68">
        <v>7500</v>
      </c>
      <c r="D115" s="68">
        <v>0</v>
      </c>
      <c r="E115" s="68">
        <v>7500</v>
      </c>
      <c r="F115" s="68">
        <v>0</v>
      </c>
      <c r="G115" s="68">
        <v>0</v>
      </c>
      <c r="H115" s="68">
        <v>0</v>
      </c>
      <c r="I115" s="68">
        <v>7500</v>
      </c>
      <c r="J115" s="68">
        <v>0</v>
      </c>
      <c r="K115" s="68">
        <v>7500</v>
      </c>
      <c r="L115" s="68">
        <v>0</v>
      </c>
    </row>
    <row r="116" spans="1:21" hidden="1" outlineLevel="1" x14ac:dyDescent="0.25">
      <c r="A116" s="79">
        <v>2678.0000500000001</v>
      </c>
      <c r="B116" s="57" t="s">
        <v>510</v>
      </c>
      <c r="C116" s="68">
        <v>2138.77</v>
      </c>
      <c r="D116" s="68">
        <v>0</v>
      </c>
      <c r="E116" s="68">
        <v>2138.77</v>
      </c>
      <c r="F116" s="68">
        <v>0</v>
      </c>
      <c r="G116" s="68">
        <v>0</v>
      </c>
      <c r="H116" s="68">
        <v>0</v>
      </c>
      <c r="I116" s="68">
        <v>2138.77</v>
      </c>
      <c r="J116" s="68">
        <v>0</v>
      </c>
      <c r="K116" s="68">
        <v>2138.77</v>
      </c>
      <c r="L116" s="68">
        <v>0</v>
      </c>
    </row>
    <row r="117" spans="1:21" hidden="1" outlineLevel="1" x14ac:dyDescent="0.25">
      <c r="A117" s="79">
        <v>2678.00009</v>
      </c>
      <c r="B117" s="57" t="s">
        <v>511</v>
      </c>
      <c r="C117" s="68">
        <v>26207.61</v>
      </c>
      <c r="D117" s="68">
        <v>0</v>
      </c>
      <c r="E117" s="68">
        <v>26207.61</v>
      </c>
      <c r="F117" s="68">
        <v>0</v>
      </c>
      <c r="G117" s="68">
        <v>0</v>
      </c>
      <c r="H117" s="68">
        <v>0</v>
      </c>
      <c r="I117" s="68">
        <v>26207.61</v>
      </c>
      <c r="J117" s="68">
        <v>0</v>
      </c>
      <c r="K117" s="68">
        <v>26207.61</v>
      </c>
      <c r="L117" s="68">
        <v>0</v>
      </c>
    </row>
    <row r="118" spans="1:21" hidden="1" outlineLevel="1" x14ac:dyDescent="0.25">
      <c r="A118" s="79">
        <v>2678.0001000000002</v>
      </c>
      <c r="B118" s="57" t="s">
        <v>512</v>
      </c>
      <c r="C118" s="68">
        <v>108080.72</v>
      </c>
      <c r="D118" s="68">
        <v>0</v>
      </c>
      <c r="E118" s="68">
        <v>151249.84</v>
      </c>
      <c r="F118" s="68">
        <v>7688.65</v>
      </c>
      <c r="G118" s="68">
        <v>7688.65</v>
      </c>
      <c r="H118" s="68">
        <v>0</v>
      </c>
      <c r="I118" s="68">
        <v>158938.49</v>
      </c>
      <c r="J118" s="68">
        <v>7688.65</v>
      </c>
      <c r="K118" s="68">
        <v>151249.84</v>
      </c>
      <c r="L118" s="68">
        <v>0</v>
      </c>
    </row>
    <row r="119" spans="1:21" hidden="1" outlineLevel="1" x14ac:dyDescent="0.25">
      <c r="A119" s="79">
        <v>2678.0001900000002</v>
      </c>
      <c r="B119" s="57" t="s">
        <v>513</v>
      </c>
      <c r="C119" s="68">
        <v>693050</v>
      </c>
      <c r="D119" s="68">
        <v>0</v>
      </c>
      <c r="E119" s="68">
        <v>693050</v>
      </c>
      <c r="F119" s="68">
        <v>0</v>
      </c>
      <c r="G119" s="68">
        <v>0</v>
      </c>
      <c r="H119" s="68">
        <v>0</v>
      </c>
      <c r="I119" s="68">
        <v>693050</v>
      </c>
      <c r="J119" s="68">
        <v>0</v>
      </c>
      <c r="K119" s="68">
        <v>693050</v>
      </c>
      <c r="L119" s="68">
        <v>0</v>
      </c>
    </row>
    <row r="120" spans="1:21" hidden="1" outlineLevel="1" x14ac:dyDescent="0.25">
      <c r="A120" s="79">
        <v>2678.0001999999999</v>
      </c>
      <c r="B120" s="57" t="s">
        <v>514</v>
      </c>
      <c r="C120" s="68">
        <v>362.39</v>
      </c>
      <c r="D120" s="68">
        <v>0</v>
      </c>
      <c r="E120" s="68">
        <v>362.39</v>
      </c>
      <c r="F120" s="68">
        <v>0</v>
      </c>
      <c r="G120" s="68">
        <v>0</v>
      </c>
      <c r="H120" s="68">
        <v>0</v>
      </c>
      <c r="I120" s="68">
        <v>362.39</v>
      </c>
      <c r="J120" s="68">
        <v>0</v>
      </c>
      <c r="K120" s="68">
        <v>362.39</v>
      </c>
      <c r="L120" s="68">
        <v>0</v>
      </c>
    </row>
    <row r="121" spans="1:21" hidden="1" outlineLevel="1" x14ac:dyDescent="0.25">
      <c r="A121" s="79">
        <v>2678.0002100000002</v>
      </c>
      <c r="B121" s="57" t="s">
        <v>515</v>
      </c>
      <c r="C121" s="68">
        <v>121548.13</v>
      </c>
      <c r="D121" s="68">
        <v>0</v>
      </c>
      <c r="E121" s="68">
        <v>121548.13</v>
      </c>
      <c r="F121" s="68">
        <v>0</v>
      </c>
      <c r="G121" s="68">
        <v>0</v>
      </c>
      <c r="H121" s="68">
        <v>0</v>
      </c>
      <c r="I121" s="68">
        <v>121548.13</v>
      </c>
      <c r="J121" s="68">
        <v>0</v>
      </c>
      <c r="K121" s="68">
        <v>121548.13</v>
      </c>
      <c r="L121" s="68">
        <v>0</v>
      </c>
    </row>
    <row r="122" spans="1:21" hidden="1" outlineLevel="1" x14ac:dyDescent="0.25">
      <c r="A122" s="79">
        <v>2678.0002199999999</v>
      </c>
      <c r="B122" s="57" t="s">
        <v>516</v>
      </c>
      <c r="C122" s="68">
        <v>1815909</v>
      </c>
      <c r="D122" s="68">
        <v>0</v>
      </c>
      <c r="E122" s="68">
        <v>1815909</v>
      </c>
      <c r="F122" s="68">
        <v>1815909</v>
      </c>
      <c r="G122" s="68">
        <v>0</v>
      </c>
      <c r="H122" s="68">
        <v>0</v>
      </c>
      <c r="I122" s="68">
        <v>1815909</v>
      </c>
      <c r="J122" s="68">
        <v>1815909</v>
      </c>
      <c r="K122" s="68">
        <v>0</v>
      </c>
      <c r="L122" s="68">
        <v>0</v>
      </c>
    </row>
    <row r="123" spans="1:21" hidden="1" outlineLevel="1" x14ac:dyDescent="0.25">
      <c r="A123" s="79">
        <v>2678.0002300000001</v>
      </c>
      <c r="B123" s="57" t="s">
        <v>517</v>
      </c>
      <c r="C123" s="68">
        <v>0</v>
      </c>
      <c r="D123" s="68">
        <v>0</v>
      </c>
      <c r="E123" s="68">
        <v>4330</v>
      </c>
      <c r="F123" s="68">
        <v>4330</v>
      </c>
      <c r="G123" s="68">
        <v>0</v>
      </c>
      <c r="H123" s="68">
        <v>0</v>
      </c>
      <c r="I123" s="68">
        <v>4330</v>
      </c>
      <c r="J123" s="68">
        <v>4330</v>
      </c>
      <c r="K123" s="68">
        <v>0</v>
      </c>
      <c r="L123" s="68">
        <v>0</v>
      </c>
    </row>
    <row r="124" spans="1:21" hidden="1" outlineLevel="1" x14ac:dyDescent="0.25">
      <c r="A124" s="79">
        <v>2678.0002399999998</v>
      </c>
      <c r="B124" s="57" t="s">
        <v>518</v>
      </c>
      <c r="C124" s="68">
        <v>0</v>
      </c>
      <c r="D124" s="68">
        <v>0</v>
      </c>
      <c r="E124" s="68">
        <v>1058154.1100000001</v>
      </c>
      <c r="F124" s="68">
        <v>280154.11</v>
      </c>
      <c r="G124" s="68">
        <v>0</v>
      </c>
      <c r="H124" s="68">
        <v>778000</v>
      </c>
      <c r="I124" s="68">
        <v>1058154.1100000001</v>
      </c>
      <c r="J124" s="68">
        <v>1058154.1100000001</v>
      </c>
      <c r="K124" s="68">
        <v>0</v>
      </c>
      <c r="L124" s="68">
        <v>0</v>
      </c>
    </row>
    <row r="125" spans="1:21" hidden="1" outlineLevel="1" x14ac:dyDescent="0.25">
      <c r="A125" s="79">
        <v>2678.0002500000001</v>
      </c>
      <c r="B125" s="57" t="s">
        <v>519</v>
      </c>
      <c r="C125" s="68">
        <v>0</v>
      </c>
      <c r="D125" s="68">
        <v>0</v>
      </c>
      <c r="E125" s="68">
        <v>86840</v>
      </c>
      <c r="F125" s="68">
        <v>0</v>
      </c>
      <c r="G125" s="68">
        <v>0</v>
      </c>
      <c r="H125" s="68">
        <v>86840</v>
      </c>
      <c r="I125" s="68">
        <v>86840</v>
      </c>
      <c r="J125" s="68">
        <v>86840</v>
      </c>
      <c r="K125" s="68">
        <v>0</v>
      </c>
      <c r="L125" s="68">
        <v>0</v>
      </c>
    </row>
    <row r="126" spans="1:21" hidden="1" outlineLevel="1" x14ac:dyDescent="0.25">
      <c r="A126" s="79">
        <v>2678.0002599999998</v>
      </c>
      <c r="B126" s="57" t="s">
        <v>520</v>
      </c>
      <c r="C126" s="68">
        <v>0</v>
      </c>
      <c r="D126" s="68">
        <v>0</v>
      </c>
      <c r="E126" s="68">
        <v>400000</v>
      </c>
      <c r="F126" s="68">
        <v>200000</v>
      </c>
      <c r="G126" s="68">
        <v>0</v>
      </c>
      <c r="H126" s="68">
        <v>0</v>
      </c>
      <c r="I126" s="68">
        <v>400000</v>
      </c>
      <c r="J126" s="68">
        <v>200000</v>
      </c>
      <c r="K126" s="68">
        <v>200000</v>
      </c>
      <c r="L126" s="68">
        <v>0</v>
      </c>
      <c r="M126" s="58" t="s">
        <v>418</v>
      </c>
      <c r="N126" s="58" t="s">
        <v>419</v>
      </c>
    </row>
    <row r="127" spans="1:21" s="77" customFormat="1" collapsed="1" x14ac:dyDescent="0.25">
      <c r="A127" s="73">
        <v>2695</v>
      </c>
      <c r="B127" s="74" t="s">
        <v>91</v>
      </c>
      <c r="C127" s="75">
        <v>0</v>
      </c>
      <c r="D127" s="75">
        <v>650000</v>
      </c>
      <c r="E127" s="75">
        <v>0</v>
      </c>
      <c r="F127" s="75">
        <v>650000</v>
      </c>
      <c r="G127" s="75">
        <v>0</v>
      </c>
      <c r="H127" s="75">
        <v>0</v>
      </c>
      <c r="I127" s="75">
        <v>0</v>
      </c>
      <c r="J127" s="75">
        <v>650000</v>
      </c>
      <c r="K127" s="75">
        <v>0</v>
      </c>
      <c r="L127" s="75">
        <v>650000</v>
      </c>
      <c r="M127" s="77">
        <v>0</v>
      </c>
      <c r="N127" s="81">
        <f>L127</f>
        <v>650000</v>
      </c>
      <c r="Q127" s="59">
        <f t="shared" si="1"/>
        <v>-650000</v>
      </c>
      <c r="S127" s="78">
        <f>Q127</f>
        <v>-650000</v>
      </c>
      <c r="T127" s="76"/>
      <c r="U127" s="76"/>
    </row>
    <row r="128" spans="1:21" x14ac:dyDescent="0.25">
      <c r="A128" s="67">
        <v>2805</v>
      </c>
      <c r="B128" s="57" t="s">
        <v>521</v>
      </c>
      <c r="C128" s="68">
        <v>0</v>
      </c>
      <c r="D128" s="68">
        <v>1451.84</v>
      </c>
      <c r="E128" s="68">
        <v>0</v>
      </c>
      <c r="F128" s="68">
        <v>1451.84</v>
      </c>
      <c r="G128" s="68">
        <v>0</v>
      </c>
      <c r="H128" s="68">
        <v>0</v>
      </c>
      <c r="I128" s="68">
        <v>0</v>
      </c>
      <c r="J128" s="68">
        <v>1451.84</v>
      </c>
      <c r="K128" s="68">
        <v>0</v>
      </c>
      <c r="L128" s="68">
        <v>1451.84</v>
      </c>
      <c r="Q128" s="59">
        <f t="shared" si="1"/>
        <v>-1451.84</v>
      </c>
    </row>
    <row r="129" spans="1:19" x14ac:dyDescent="0.25">
      <c r="A129" s="67">
        <v>2808</v>
      </c>
      <c r="B129" s="57" t="s">
        <v>522</v>
      </c>
      <c r="C129" s="68">
        <v>0</v>
      </c>
      <c r="D129" s="68">
        <v>552962.03</v>
      </c>
      <c r="E129" s="68">
        <v>0</v>
      </c>
      <c r="F129" s="68">
        <v>780394.95</v>
      </c>
      <c r="G129" s="68">
        <v>0</v>
      </c>
      <c r="H129" s="68">
        <v>20675.73</v>
      </c>
      <c r="I129" s="68">
        <v>0</v>
      </c>
      <c r="J129" s="68">
        <v>801070.68</v>
      </c>
      <c r="K129" s="68">
        <v>0</v>
      </c>
      <c r="L129" s="68">
        <v>801070.68</v>
      </c>
      <c r="Q129" s="59">
        <f t="shared" si="1"/>
        <v>-801070.68</v>
      </c>
    </row>
    <row r="130" spans="1:19" x14ac:dyDescent="0.25">
      <c r="A130" s="67">
        <v>2812</v>
      </c>
      <c r="B130" s="57" t="s">
        <v>97</v>
      </c>
      <c r="C130" s="68">
        <v>0</v>
      </c>
      <c r="D130" s="68">
        <v>711267.04</v>
      </c>
      <c r="E130" s="68">
        <v>0</v>
      </c>
      <c r="F130" s="68">
        <v>711267.04</v>
      </c>
      <c r="G130" s="68">
        <v>0</v>
      </c>
      <c r="H130" s="68">
        <v>0</v>
      </c>
      <c r="I130" s="68">
        <v>0</v>
      </c>
      <c r="J130" s="68">
        <v>711267.04</v>
      </c>
      <c r="K130" s="68">
        <v>0</v>
      </c>
      <c r="L130" s="68">
        <v>711267.04</v>
      </c>
      <c r="Q130" s="59">
        <f t="shared" si="1"/>
        <v>-711267.04</v>
      </c>
    </row>
    <row r="131" spans="1:19" x14ac:dyDescent="0.25">
      <c r="A131" s="67">
        <v>2813</v>
      </c>
      <c r="B131" s="57" t="s">
        <v>523</v>
      </c>
      <c r="C131" s="68">
        <v>0</v>
      </c>
      <c r="D131" s="68">
        <v>321345</v>
      </c>
      <c r="E131" s="68">
        <v>0</v>
      </c>
      <c r="F131" s="68">
        <v>379498.65</v>
      </c>
      <c r="G131" s="68">
        <v>0</v>
      </c>
      <c r="H131" s="68">
        <v>5286.69</v>
      </c>
      <c r="I131" s="68">
        <v>0</v>
      </c>
      <c r="J131" s="68">
        <v>384785.34</v>
      </c>
      <c r="K131" s="68">
        <v>0</v>
      </c>
      <c r="L131" s="68">
        <v>384785.34</v>
      </c>
      <c r="Q131" s="59">
        <f t="shared" si="1"/>
        <v>-384785.34</v>
      </c>
    </row>
    <row r="132" spans="1:19" x14ac:dyDescent="0.25">
      <c r="A132" s="67">
        <v>2814</v>
      </c>
      <c r="B132" s="57" t="s">
        <v>524</v>
      </c>
      <c r="C132" s="68">
        <v>0</v>
      </c>
      <c r="D132" s="68">
        <v>300704.40000000002</v>
      </c>
      <c r="E132" s="68">
        <v>0</v>
      </c>
      <c r="F132" s="68">
        <v>350459.12</v>
      </c>
      <c r="G132" s="68">
        <v>0</v>
      </c>
      <c r="H132" s="68">
        <v>4393.38</v>
      </c>
      <c r="I132" s="68">
        <v>0</v>
      </c>
      <c r="J132" s="68">
        <v>354852.5</v>
      </c>
      <c r="K132" s="68">
        <v>0</v>
      </c>
      <c r="L132" s="68">
        <v>354852.5</v>
      </c>
      <c r="Q132" s="59">
        <f t="shared" si="1"/>
        <v>-354852.5</v>
      </c>
    </row>
    <row r="133" spans="1:19" x14ac:dyDescent="0.25">
      <c r="A133" s="67">
        <v>303</v>
      </c>
      <c r="B133" s="57" t="s">
        <v>525</v>
      </c>
      <c r="C133" s="68">
        <v>4173.7299999999996</v>
      </c>
      <c r="D133" s="68">
        <v>0</v>
      </c>
      <c r="E133" s="68">
        <v>45874.720000000001</v>
      </c>
      <c r="F133" s="68">
        <v>45874.720000000001</v>
      </c>
      <c r="G133" s="68">
        <v>2297.98</v>
      </c>
      <c r="H133" s="68">
        <v>2297.98</v>
      </c>
      <c r="I133" s="68">
        <v>48172.7</v>
      </c>
      <c r="J133" s="68">
        <v>48172.7</v>
      </c>
      <c r="K133" s="68">
        <v>0</v>
      </c>
      <c r="L133" s="68">
        <v>0</v>
      </c>
      <c r="Q133" s="59">
        <f t="shared" si="1"/>
        <v>0</v>
      </c>
    </row>
    <row r="134" spans="1:19" x14ac:dyDescent="0.25">
      <c r="A134" s="67">
        <v>371</v>
      </c>
      <c r="B134" s="57" t="s">
        <v>108</v>
      </c>
      <c r="C134" s="68">
        <v>149296.35</v>
      </c>
      <c r="D134" s="68">
        <v>0</v>
      </c>
      <c r="E134" s="68">
        <v>14127321.02</v>
      </c>
      <c r="F134" s="68">
        <v>13985233.630000001</v>
      </c>
      <c r="G134" s="68">
        <v>9512484.6099999994</v>
      </c>
      <c r="H134" s="68">
        <v>9512484.6799999997</v>
      </c>
      <c r="I134" s="68">
        <v>23639805.629999999</v>
      </c>
      <c r="J134" s="68">
        <v>23497718.309999999</v>
      </c>
      <c r="K134" s="68">
        <v>142087.32</v>
      </c>
      <c r="L134" s="68">
        <v>0</v>
      </c>
      <c r="Q134" s="59">
        <f t="shared" si="1"/>
        <v>142087.32</v>
      </c>
      <c r="S134" s="60">
        <f>Q134</f>
        <v>142087.32</v>
      </c>
    </row>
    <row r="135" spans="1:19" x14ac:dyDescent="0.25">
      <c r="A135" s="67">
        <v>401</v>
      </c>
      <c r="B135" s="57" t="s">
        <v>111</v>
      </c>
      <c r="C135" s="68">
        <v>0</v>
      </c>
      <c r="D135" s="68">
        <v>18722792.050000001</v>
      </c>
      <c r="E135" s="68">
        <v>46177153.609999999</v>
      </c>
      <c r="F135" s="68">
        <v>55792045.119999997</v>
      </c>
      <c r="G135" s="68">
        <v>4356001.0199999996</v>
      </c>
      <c r="H135" s="68">
        <v>12994316.16</v>
      </c>
      <c r="I135" s="68">
        <v>50533154.630000003</v>
      </c>
      <c r="J135" s="68">
        <v>68786361.280000001</v>
      </c>
      <c r="K135" s="68">
        <v>0</v>
      </c>
      <c r="L135" s="68">
        <v>18253206.649999999</v>
      </c>
      <c r="Q135" s="59">
        <f t="shared" si="1"/>
        <v>-18253206.649999999</v>
      </c>
      <c r="S135" s="60">
        <f>Q135+Q534+Q537</f>
        <v>-21516427.18</v>
      </c>
    </row>
    <row r="136" spans="1:19" hidden="1" outlineLevel="1" x14ac:dyDescent="0.25">
      <c r="A136" s="79">
        <v>401.00002999999998</v>
      </c>
      <c r="B136" s="57" t="s">
        <v>526</v>
      </c>
      <c r="C136" s="68">
        <v>0</v>
      </c>
      <c r="D136" s="68">
        <v>0.01</v>
      </c>
      <c r="E136" s="68">
        <v>0</v>
      </c>
      <c r="F136" s="68">
        <v>0.01</v>
      </c>
      <c r="G136" s="68">
        <v>0</v>
      </c>
      <c r="H136" s="68">
        <v>0</v>
      </c>
      <c r="I136" s="68">
        <v>0</v>
      </c>
      <c r="J136" s="68">
        <v>0.01</v>
      </c>
      <c r="K136" s="68">
        <v>0</v>
      </c>
      <c r="L136" s="68">
        <v>0.01</v>
      </c>
    </row>
    <row r="137" spans="1:19" hidden="1" outlineLevel="1" x14ac:dyDescent="0.25">
      <c r="A137" s="79">
        <v>401.00011999999998</v>
      </c>
      <c r="B137" s="57" t="s">
        <v>527</v>
      </c>
      <c r="C137" s="68">
        <v>0</v>
      </c>
      <c r="D137" s="68">
        <v>0</v>
      </c>
      <c r="E137" s="68">
        <v>17.899999999999999</v>
      </c>
      <c r="F137" s="68">
        <v>17.899999999999999</v>
      </c>
      <c r="G137" s="68">
        <v>0</v>
      </c>
      <c r="H137" s="68">
        <v>0</v>
      </c>
      <c r="I137" s="68">
        <v>17.899999999999999</v>
      </c>
      <c r="J137" s="68">
        <v>17.899999999999999</v>
      </c>
      <c r="K137" s="68">
        <v>0</v>
      </c>
      <c r="L137" s="68">
        <v>0</v>
      </c>
    </row>
    <row r="138" spans="1:19" hidden="1" outlineLevel="1" x14ac:dyDescent="0.25">
      <c r="A138" s="79">
        <v>401.00098000000003</v>
      </c>
      <c r="B138" s="57" t="s">
        <v>528</v>
      </c>
      <c r="C138" s="68">
        <v>0</v>
      </c>
      <c r="D138" s="68">
        <v>4396.3100000000004</v>
      </c>
      <c r="E138" s="68">
        <v>45078.69</v>
      </c>
      <c r="F138" s="68">
        <v>49028.39</v>
      </c>
      <c r="G138" s="68">
        <v>3910.02</v>
      </c>
      <c r="H138" s="68">
        <v>4545.74</v>
      </c>
      <c r="I138" s="68">
        <v>48988.71</v>
      </c>
      <c r="J138" s="68">
        <v>53574.13</v>
      </c>
      <c r="K138" s="68">
        <v>0</v>
      </c>
      <c r="L138" s="68">
        <v>4585.42</v>
      </c>
    </row>
    <row r="139" spans="1:19" hidden="1" outlineLevel="1" x14ac:dyDescent="0.25">
      <c r="A139" s="79">
        <v>401.00106</v>
      </c>
      <c r="B139" s="57" t="s">
        <v>529</v>
      </c>
      <c r="C139" s="68">
        <v>0</v>
      </c>
      <c r="D139" s="68">
        <v>23.98</v>
      </c>
      <c r="E139" s="68">
        <v>62656.11</v>
      </c>
      <c r="F139" s="68">
        <v>62435.09</v>
      </c>
      <c r="G139" s="68">
        <v>1856.5</v>
      </c>
      <c r="H139" s="68">
        <v>1856.5</v>
      </c>
      <c r="I139" s="68">
        <v>64512.61</v>
      </c>
      <c r="J139" s="68">
        <v>64291.59</v>
      </c>
      <c r="K139" s="68">
        <v>0</v>
      </c>
      <c r="L139" s="68">
        <v>-221.02</v>
      </c>
    </row>
    <row r="140" spans="1:19" hidden="1" outlineLevel="1" x14ac:dyDescent="0.25">
      <c r="A140" s="79">
        <v>401.00123000000002</v>
      </c>
      <c r="B140" s="57" t="s">
        <v>530</v>
      </c>
      <c r="C140" s="68">
        <v>0</v>
      </c>
      <c r="D140" s="68">
        <v>1065.08</v>
      </c>
      <c r="E140" s="68">
        <v>11857.29</v>
      </c>
      <c r="F140" s="68">
        <v>12974.93</v>
      </c>
      <c r="G140" s="68">
        <v>1071.57</v>
      </c>
      <c r="H140" s="68">
        <v>1096.6199999999999</v>
      </c>
      <c r="I140" s="68">
        <v>12928.86</v>
      </c>
      <c r="J140" s="68">
        <v>14071.55</v>
      </c>
      <c r="K140" s="68">
        <v>0</v>
      </c>
      <c r="L140" s="68">
        <v>1142.69</v>
      </c>
    </row>
    <row r="141" spans="1:19" hidden="1" outlineLevel="1" x14ac:dyDescent="0.25">
      <c r="A141" s="79">
        <v>401.00126999999998</v>
      </c>
      <c r="B141" s="57" t="s">
        <v>531</v>
      </c>
      <c r="C141" s="68">
        <v>0</v>
      </c>
      <c r="D141" s="68">
        <v>0</v>
      </c>
      <c r="E141" s="68">
        <v>17875.18</v>
      </c>
      <c r="F141" s="68">
        <v>17875.18</v>
      </c>
      <c r="G141" s="68">
        <v>0</v>
      </c>
      <c r="H141" s="68">
        <v>0</v>
      </c>
      <c r="I141" s="68">
        <v>17875.18</v>
      </c>
      <c r="J141" s="68">
        <v>17875.18</v>
      </c>
      <c r="K141" s="68">
        <v>0</v>
      </c>
      <c r="L141" s="68">
        <v>0</v>
      </c>
    </row>
    <row r="142" spans="1:19" hidden="1" outlineLevel="1" x14ac:dyDescent="0.25">
      <c r="A142" s="79">
        <v>401.00132000000002</v>
      </c>
      <c r="B142" s="57" t="s">
        <v>532</v>
      </c>
      <c r="C142" s="68">
        <v>0</v>
      </c>
      <c r="D142" s="68">
        <v>0</v>
      </c>
      <c r="E142" s="68">
        <v>822.23</v>
      </c>
      <c r="F142" s="68">
        <v>822.23</v>
      </c>
      <c r="G142" s="68">
        <v>0</v>
      </c>
      <c r="H142" s="68">
        <v>0</v>
      </c>
      <c r="I142" s="68">
        <v>822.23</v>
      </c>
      <c r="J142" s="68">
        <v>822.23</v>
      </c>
      <c r="K142" s="68">
        <v>0</v>
      </c>
      <c r="L142" s="68">
        <v>0</v>
      </c>
    </row>
    <row r="143" spans="1:19" hidden="1" outlineLevel="1" x14ac:dyDescent="0.25">
      <c r="A143" s="79">
        <v>401.00159000000002</v>
      </c>
      <c r="B143" s="57" t="s">
        <v>533</v>
      </c>
      <c r="C143" s="68">
        <v>0</v>
      </c>
      <c r="D143" s="68">
        <v>0</v>
      </c>
      <c r="E143" s="68">
        <v>943.2</v>
      </c>
      <c r="F143" s="68">
        <v>943.2</v>
      </c>
      <c r="G143" s="68">
        <v>0</v>
      </c>
      <c r="H143" s="68">
        <v>0</v>
      </c>
      <c r="I143" s="68">
        <v>943.2</v>
      </c>
      <c r="J143" s="68">
        <v>943.2</v>
      </c>
      <c r="K143" s="68">
        <v>0</v>
      </c>
      <c r="L143" s="68">
        <v>0</v>
      </c>
    </row>
    <row r="144" spans="1:19" hidden="1" outlineLevel="1" x14ac:dyDescent="0.25">
      <c r="A144" s="79">
        <v>401.00198</v>
      </c>
      <c r="B144" s="57" t="s">
        <v>534</v>
      </c>
      <c r="C144" s="68">
        <v>0</v>
      </c>
      <c r="D144" s="68">
        <v>0</v>
      </c>
      <c r="E144" s="68">
        <v>294.17</v>
      </c>
      <c r="F144" s="68">
        <v>396.46</v>
      </c>
      <c r="G144" s="68">
        <v>0</v>
      </c>
      <c r="H144" s="68">
        <v>0</v>
      </c>
      <c r="I144" s="68">
        <v>294.17</v>
      </c>
      <c r="J144" s="68">
        <v>396.46</v>
      </c>
      <c r="K144" s="68">
        <v>0</v>
      </c>
      <c r="L144" s="68">
        <v>102.29</v>
      </c>
    </row>
    <row r="145" spans="1:12" hidden="1" outlineLevel="1" x14ac:dyDescent="0.25">
      <c r="A145" s="79">
        <v>401.00265000000002</v>
      </c>
      <c r="B145" s="57" t="s">
        <v>535</v>
      </c>
      <c r="C145" s="68">
        <v>0</v>
      </c>
      <c r="D145" s="68">
        <v>0</v>
      </c>
      <c r="E145" s="68">
        <v>266.39999999999998</v>
      </c>
      <c r="F145" s="68">
        <v>266.39999999999998</v>
      </c>
      <c r="G145" s="68">
        <v>0</v>
      </c>
      <c r="H145" s="68">
        <v>0</v>
      </c>
      <c r="I145" s="68">
        <v>266.39999999999998</v>
      </c>
      <c r="J145" s="68">
        <v>266.39999999999998</v>
      </c>
      <c r="K145" s="68">
        <v>0</v>
      </c>
      <c r="L145" s="68">
        <v>0</v>
      </c>
    </row>
    <row r="146" spans="1:12" hidden="1" outlineLevel="1" x14ac:dyDescent="0.25">
      <c r="A146" s="79">
        <v>401.00308000000001</v>
      </c>
      <c r="B146" s="57" t="s">
        <v>536</v>
      </c>
      <c r="C146" s="68">
        <v>0</v>
      </c>
      <c r="D146" s="68">
        <v>0</v>
      </c>
      <c r="E146" s="68">
        <v>174</v>
      </c>
      <c r="F146" s="68">
        <v>174</v>
      </c>
      <c r="G146" s="68">
        <v>0</v>
      </c>
      <c r="H146" s="68">
        <v>0</v>
      </c>
      <c r="I146" s="68">
        <v>174</v>
      </c>
      <c r="J146" s="68">
        <v>174</v>
      </c>
      <c r="K146" s="68">
        <v>0</v>
      </c>
      <c r="L146" s="68">
        <v>0</v>
      </c>
    </row>
    <row r="147" spans="1:12" hidden="1" outlineLevel="1" x14ac:dyDescent="0.25">
      <c r="A147" s="79">
        <v>401.00344000000001</v>
      </c>
      <c r="B147" s="57" t="s">
        <v>537</v>
      </c>
      <c r="C147" s="68">
        <v>0</v>
      </c>
      <c r="D147" s="68">
        <v>0</v>
      </c>
      <c r="E147" s="68">
        <v>157.44999999999999</v>
      </c>
      <c r="F147" s="68">
        <v>157.44999999999999</v>
      </c>
      <c r="G147" s="68">
        <v>0</v>
      </c>
      <c r="H147" s="68">
        <v>0</v>
      </c>
      <c r="I147" s="68">
        <v>157.44999999999999</v>
      </c>
      <c r="J147" s="68">
        <v>157.44999999999999</v>
      </c>
      <c r="K147" s="68">
        <v>0</v>
      </c>
      <c r="L147" s="68">
        <v>0</v>
      </c>
    </row>
    <row r="148" spans="1:12" hidden="1" outlineLevel="1" x14ac:dyDescent="0.25">
      <c r="A148" s="79">
        <v>401.00348000000002</v>
      </c>
      <c r="B148" s="57" t="s">
        <v>538</v>
      </c>
      <c r="C148" s="68">
        <v>0</v>
      </c>
      <c r="D148" s="68">
        <v>0.01</v>
      </c>
      <c r="E148" s="68">
        <v>6938.98</v>
      </c>
      <c r="F148" s="68">
        <v>6938.99</v>
      </c>
      <c r="G148" s="68">
        <v>482.3</v>
      </c>
      <c r="H148" s="68">
        <v>482.3</v>
      </c>
      <c r="I148" s="68">
        <v>7421.28</v>
      </c>
      <c r="J148" s="68">
        <v>7421.29</v>
      </c>
      <c r="K148" s="68">
        <v>0</v>
      </c>
      <c r="L148" s="68">
        <v>0.01</v>
      </c>
    </row>
    <row r="149" spans="1:12" hidden="1" outlineLevel="1" x14ac:dyDescent="0.25">
      <c r="A149" s="79">
        <v>401.00369999999998</v>
      </c>
      <c r="B149" s="57" t="s">
        <v>539</v>
      </c>
      <c r="C149" s="68">
        <v>0</v>
      </c>
      <c r="D149" s="68">
        <v>800</v>
      </c>
      <c r="E149" s="68">
        <v>0</v>
      </c>
      <c r="F149" s="68">
        <v>800</v>
      </c>
      <c r="G149" s="68">
        <v>0</v>
      </c>
      <c r="H149" s="68">
        <v>0</v>
      </c>
      <c r="I149" s="68">
        <v>0</v>
      </c>
      <c r="J149" s="68">
        <v>800</v>
      </c>
      <c r="K149" s="68">
        <v>0</v>
      </c>
      <c r="L149" s="68">
        <v>800</v>
      </c>
    </row>
    <row r="150" spans="1:12" hidden="1" outlineLevel="1" x14ac:dyDescent="0.25">
      <c r="A150" s="79">
        <v>401.00400999999999</v>
      </c>
      <c r="B150" s="57" t="s">
        <v>540</v>
      </c>
      <c r="C150" s="68">
        <v>0</v>
      </c>
      <c r="D150" s="68">
        <v>0</v>
      </c>
      <c r="E150" s="68">
        <v>455.88</v>
      </c>
      <c r="F150" s="68">
        <v>455.88</v>
      </c>
      <c r="G150" s="68">
        <v>0</v>
      </c>
      <c r="H150" s="68">
        <v>0</v>
      </c>
      <c r="I150" s="68">
        <v>455.88</v>
      </c>
      <c r="J150" s="68">
        <v>455.88</v>
      </c>
      <c r="K150" s="68">
        <v>0</v>
      </c>
      <c r="L150" s="68">
        <v>0</v>
      </c>
    </row>
    <row r="151" spans="1:12" hidden="1" outlineLevel="1" x14ac:dyDescent="0.25">
      <c r="A151" s="79">
        <v>401.00427000000002</v>
      </c>
      <c r="B151" s="57" t="s">
        <v>541</v>
      </c>
      <c r="C151" s="68">
        <v>0</v>
      </c>
      <c r="D151" s="68">
        <v>0</v>
      </c>
      <c r="E151" s="68">
        <v>150.03</v>
      </c>
      <c r="F151" s="68">
        <v>150.03</v>
      </c>
      <c r="G151" s="68">
        <v>0</v>
      </c>
      <c r="H151" s="68">
        <v>0</v>
      </c>
      <c r="I151" s="68">
        <v>150.03</v>
      </c>
      <c r="J151" s="68">
        <v>150.03</v>
      </c>
      <c r="K151" s="68">
        <v>0</v>
      </c>
      <c r="L151" s="68">
        <v>0</v>
      </c>
    </row>
    <row r="152" spans="1:12" hidden="1" outlineLevel="1" x14ac:dyDescent="0.25">
      <c r="A152" s="79">
        <v>401.00513999999998</v>
      </c>
      <c r="B152" s="57" t="s">
        <v>542</v>
      </c>
      <c r="C152" s="68">
        <v>0</v>
      </c>
      <c r="D152" s="68">
        <v>0</v>
      </c>
      <c r="E152" s="68">
        <v>99375</v>
      </c>
      <c r="F152" s="68">
        <v>100555</v>
      </c>
      <c r="G152" s="68">
        <v>30000</v>
      </c>
      <c r="H152" s="68">
        <v>32380</v>
      </c>
      <c r="I152" s="68">
        <v>129375</v>
      </c>
      <c r="J152" s="68">
        <v>132935</v>
      </c>
      <c r="K152" s="68">
        <v>0</v>
      </c>
      <c r="L152" s="68">
        <v>3560</v>
      </c>
    </row>
    <row r="153" spans="1:12" hidden="1" outlineLevel="1" x14ac:dyDescent="0.25">
      <c r="A153" s="79">
        <v>401.00526000000002</v>
      </c>
      <c r="B153" s="57" t="s">
        <v>543</v>
      </c>
      <c r="C153" s="68">
        <v>0</v>
      </c>
      <c r="D153" s="68">
        <v>0</v>
      </c>
      <c r="E153" s="68">
        <v>400</v>
      </c>
      <c r="F153" s="68">
        <v>400</v>
      </c>
      <c r="G153" s="68">
        <v>0</v>
      </c>
      <c r="H153" s="68">
        <v>0</v>
      </c>
      <c r="I153" s="68">
        <v>400</v>
      </c>
      <c r="J153" s="68">
        <v>400</v>
      </c>
      <c r="K153" s="68">
        <v>0</v>
      </c>
      <c r="L153" s="68">
        <v>0</v>
      </c>
    </row>
    <row r="154" spans="1:12" hidden="1" outlineLevel="1" x14ac:dyDescent="0.25">
      <c r="A154" s="79">
        <v>401.00553000000002</v>
      </c>
      <c r="B154" s="57" t="s">
        <v>544</v>
      </c>
      <c r="C154" s="68">
        <v>0</v>
      </c>
      <c r="D154" s="68">
        <v>3095.75</v>
      </c>
      <c r="E154" s="68">
        <v>9971.51</v>
      </c>
      <c r="F154" s="68">
        <v>10455.549999999999</v>
      </c>
      <c r="G154" s="68">
        <v>484.02</v>
      </c>
      <c r="H154" s="68">
        <v>555.59</v>
      </c>
      <c r="I154" s="68">
        <v>10455.530000000001</v>
      </c>
      <c r="J154" s="68">
        <v>11011.14</v>
      </c>
      <c r="K154" s="68">
        <v>0</v>
      </c>
      <c r="L154" s="68">
        <v>555.61</v>
      </c>
    </row>
    <row r="155" spans="1:12" hidden="1" outlineLevel="1" x14ac:dyDescent="0.25">
      <c r="A155" s="79">
        <v>401.00673</v>
      </c>
      <c r="B155" s="57" t="s">
        <v>545</v>
      </c>
      <c r="C155" s="68">
        <v>0</v>
      </c>
      <c r="D155" s="68">
        <v>0</v>
      </c>
      <c r="E155" s="68">
        <v>148.04</v>
      </c>
      <c r="F155" s="68">
        <v>148.04</v>
      </c>
      <c r="G155" s="68">
        <v>0</v>
      </c>
      <c r="H155" s="68">
        <v>0</v>
      </c>
      <c r="I155" s="68">
        <v>148.04</v>
      </c>
      <c r="J155" s="68">
        <v>148.04</v>
      </c>
      <c r="K155" s="68">
        <v>0</v>
      </c>
      <c r="L155" s="68">
        <v>0</v>
      </c>
    </row>
    <row r="156" spans="1:12" hidden="1" outlineLevel="1" x14ac:dyDescent="0.25">
      <c r="A156" s="79">
        <v>401.00680999999997</v>
      </c>
      <c r="B156" s="57" t="s">
        <v>546</v>
      </c>
      <c r="C156" s="68">
        <v>0</v>
      </c>
      <c r="D156" s="68">
        <v>0</v>
      </c>
      <c r="E156" s="68">
        <v>194.79</v>
      </c>
      <c r="F156" s="68">
        <v>194.79</v>
      </c>
      <c r="G156" s="68">
        <v>0</v>
      </c>
      <c r="H156" s="68">
        <v>0</v>
      </c>
      <c r="I156" s="68">
        <v>194.79</v>
      </c>
      <c r="J156" s="68">
        <v>194.79</v>
      </c>
      <c r="K156" s="68">
        <v>0</v>
      </c>
      <c r="L156" s="68">
        <v>0</v>
      </c>
    </row>
    <row r="157" spans="1:12" hidden="1" outlineLevel="1" x14ac:dyDescent="0.25">
      <c r="A157" s="79">
        <v>401.00682</v>
      </c>
      <c r="B157" s="57" t="s">
        <v>547</v>
      </c>
      <c r="C157" s="68">
        <v>0</v>
      </c>
      <c r="D157" s="68">
        <v>0</v>
      </c>
      <c r="E157" s="68">
        <v>26</v>
      </c>
      <c r="F157" s="68">
        <v>76.2</v>
      </c>
      <c r="G157" s="68">
        <v>0</v>
      </c>
      <c r="H157" s="68">
        <v>0</v>
      </c>
      <c r="I157" s="68">
        <v>26</v>
      </c>
      <c r="J157" s="68">
        <v>76.2</v>
      </c>
      <c r="K157" s="68">
        <v>0</v>
      </c>
      <c r="L157" s="68">
        <v>50.2</v>
      </c>
    </row>
    <row r="158" spans="1:12" hidden="1" outlineLevel="1" x14ac:dyDescent="0.25">
      <c r="A158" s="79">
        <v>401.00738999999999</v>
      </c>
      <c r="B158" s="57" t="s">
        <v>548</v>
      </c>
      <c r="C158" s="68">
        <v>0</v>
      </c>
      <c r="D158" s="68">
        <v>3370.19</v>
      </c>
      <c r="E158" s="68">
        <v>70821.929999999993</v>
      </c>
      <c r="F158" s="68">
        <v>71748.84</v>
      </c>
      <c r="G158" s="68">
        <v>3546.83</v>
      </c>
      <c r="H158" s="68">
        <v>3396.89</v>
      </c>
      <c r="I158" s="68">
        <v>74368.759999999995</v>
      </c>
      <c r="J158" s="68">
        <v>75145.73</v>
      </c>
      <c r="K158" s="68">
        <v>0</v>
      </c>
      <c r="L158" s="68">
        <v>776.97</v>
      </c>
    </row>
    <row r="159" spans="1:12" hidden="1" outlineLevel="1" x14ac:dyDescent="0.25">
      <c r="A159" s="79">
        <v>401.00760000000002</v>
      </c>
      <c r="B159" s="57" t="s">
        <v>549</v>
      </c>
      <c r="C159" s="68">
        <v>0</v>
      </c>
      <c r="D159" s="68">
        <v>0</v>
      </c>
      <c r="E159" s="68">
        <v>21280.68</v>
      </c>
      <c r="F159" s="68">
        <v>21280.68</v>
      </c>
      <c r="G159" s="68">
        <v>0</v>
      </c>
      <c r="H159" s="68">
        <v>0</v>
      </c>
      <c r="I159" s="68">
        <v>21280.68</v>
      </c>
      <c r="J159" s="68">
        <v>21280.68</v>
      </c>
      <c r="K159" s="68">
        <v>0</v>
      </c>
      <c r="L159" s="68">
        <v>0</v>
      </c>
    </row>
    <row r="160" spans="1:12" hidden="1" outlineLevel="1" x14ac:dyDescent="0.25">
      <c r="A160" s="79">
        <v>401.00794999999999</v>
      </c>
      <c r="B160" s="57" t="s">
        <v>550</v>
      </c>
      <c r="C160" s="68">
        <v>0</v>
      </c>
      <c r="D160" s="68">
        <v>0</v>
      </c>
      <c r="E160" s="68">
        <v>140309.59</v>
      </c>
      <c r="F160" s="68">
        <v>140687.84</v>
      </c>
      <c r="G160" s="68">
        <v>12613.25</v>
      </c>
      <c r="H160" s="68">
        <v>12235</v>
      </c>
      <c r="I160" s="68">
        <v>152922.84</v>
      </c>
      <c r="J160" s="68">
        <v>152922.84</v>
      </c>
      <c r="K160" s="68">
        <v>0</v>
      </c>
      <c r="L160" s="68">
        <v>0</v>
      </c>
    </row>
    <row r="161" spans="1:12" hidden="1" outlineLevel="1" x14ac:dyDescent="0.25">
      <c r="A161" s="79">
        <v>401.00806999999998</v>
      </c>
      <c r="B161" s="57" t="s">
        <v>551</v>
      </c>
      <c r="C161" s="68">
        <v>0</v>
      </c>
      <c r="D161" s="68">
        <v>0</v>
      </c>
      <c r="E161" s="68">
        <v>419.65</v>
      </c>
      <c r="F161" s="68">
        <v>419.65</v>
      </c>
      <c r="G161" s="68">
        <v>0</v>
      </c>
      <c r="H161" s="68">
        <v>0</v>
      </c>
      <c r="I161" s="68">
        <v>419.65</v>
      </c>
      <c r="J161" s="68">
        <v>419.65</v>
      </c>
      <c r="K161" s="68">
        <v>0</v>
      </c>
      <c r="L161" s="68">
        <v>0</v>
      </c>
    </row>
    <row r="162" spans="1:12" hidden="1" outlineLevel="1" x14ac:dyDescent="0.25">
      <c r="A162" s="79">
        <v>401.00839000000002</v>
      </c>
      <c r="B162" s="57" t="s">
        <v>552</v>
      </c>
      <c r="C162" s="68">
        <v>0</v>
      </c>
      <c r="D162" s="68">
        <v>0</v>
      </c>
      <c r="E162" s="68">
        <v>142.6</v>
      </c>
      <c r="F162" s="68">
        <v>142.6</v>
      </c>
      <c r="G162" s="68">
        <v>0</v>
      </c>
      <c r="H162" s="68">
        <v>0</v>
      </c>
      <c r="I162" s="68">
        <v>142.6</v>
      </c>
      <c r="J162" s="68">
        <v>142.6</v>
      </c>
      <c r="K162" s="68">
        <v>0</v>
      </c>
      <c r="L162" s="68">
        <v>0</v>
      </c>
    </row>
    <row r="163" spans="1:12" hidden="1" outlineLevel="1" x14ac:dyDescent="0.25">
      <c r="A163" s="79">
        <v>401.00859000000003</v>
      </c>
      <c r="B163" s="57" t="s">
        <v>553</v>
      </c>
      <c r="C163" s="68">
        <v>0</v>
      </c>
      <c r="D163" s="68">
        <v>0</v>
      </c>
      <c r="E163" s="68">
        <v>1262.0999999999999</v>
      </c>
      <c r="F163" s="68">
        <v>1262.0999999999999</v>
      </c>
      <c r="G163" s="68">
        <v>0</v>
      </c>
      <c r="H163" s="68">
        <v>0</v>
      </c>
      <c r="I163" s="68">
        <v>1262.0999999999999</v>
      </c>
      <c r="J163" s="68">
        <v>1262.0999999999999</v>
      </c>
      <c r="K163" s="68">
        <v>0</v>
      </c>
      <c r="L163" s="68">
        <v>0</v>
      </c>
    </row>
    <row r="164" spans="1:12" hidden="1" outlineLevel="1" x14ac:dyDescent="0.25">
      <c r="A164" s="79">
        <v>401.0086</v>
      </c>
      <c r="B164" s="57" t="s">
        <v>554</v>
      </c>
      <c r="C164" s="68">
        <v>0</v>
      </c>
      <c r="D164" s="68">
        <v>0</v>
      </c>
      <c r="E164" s="68">
        <v>17767.89</v>
      </c>
      <c r="F164" s="68">
        <v>17767.89</v>
      </c>
      <c r="G164" s="68">
        <v>0</v>
      </c>
      <c r="H164" s="68">
        <v>0</v>
      </c>
      <c r="I164" s="68">
        <v>17767.89</v>
      </c>
      <c r="J164" s="68">
        <v>17767.89</v>
      </c>
      <c r="K164" s="68">
        <v>0</v>
      </c>
      <c r="L164" s="68">
        <v>0</v>
      </c>
    </row>
    <row r="165" spans="1:12" hidden="1" outlineLevel="1" x14ac:dyDescent="0.25">
      <c r="A165" s="79">
        <v>401.00898000000001</v>
      </c>
      <c r="B165" s="57" t="s">
        <v>555</v>
      </c>
      <c r="C165" s="68">
        <v>0</v>
      </c>
      <c r="D165" s="68">
        <v>4749071.2300000004</v>
      </c>
      <c r="E165" s="68">
        <v>5781645.04</v>
      </c>
      <c r="F165" s="68">
        <v>5982630.7999999998</v>
      </c>
      <c r="G165" s="68">
        <v>77848.02</v>
      </c>
      <c r="H165" s="68">
        <v>134146.03</v>
      </c>
      <c r="I165" s="68">
        <v>5859493.0599999996</v>
      </c>
      <c r="J165" s="68">
        <v>6116776.8300000001</v>
      </c>
      <c r="K165" s="68">
        <v>0</v>
      </c>
      <c r="L165" s="68">
        <v>257283.77</v>
      </c>
    </row>
    <row r="166" spans="1:12" hidden="1" outlineLevel="1" x14ac:dyDescent="0.25">
      <c r="A166" s="79">
        <v>401.00902000000002</v>
      </c>
      <c r="B166" s="57" t="s">
        <v>556</v>
      </c>
      <c r="C166" s="68">
        <v>0</v>
      </c>
      <c r="D166" s="68">
        <v>3096.87</v>
      </c>
      <c r="E166" s="68">
        <v>37118.949999999997</v>
      </c>
      <c r="F166" s="68">
        <v>39781.17</v>
      </c>
      <c r="G166" s="68">
        <v>3312.22</v>
      </c>
      <c r="H166" s="68">
        <v>3312.73</v>
      </c>
      <c r="I166" s="68">
        <v>40431.17</v>
      </c>
      <c r="J166" s="68">
        <v>43093.9</v>
      </c>
      <c r="K166" s="68">
        <v>0</v>
      </c>
      <c r="L166" s="68">
        <v>2662.73</v>
      </c>
    </row>
    <row r="167" spans="1:12" hidden="1" outlineLevel="1" x14ac:dyDescent="0.25">
      <c r="A167" s="79">
        <v>401.00916999999998</v>
      </c>
      <c r="B167" s="57" t="s">
        <v>557</v>
      </c>
      <c r="C167" s="68">
        <v>0</v>
      </c>
      <c r="D167" s="68">
        <v>1610.49</v>
      </c>
      <c r="E167" s="68">
        <v>7992.72</v>
      </c>
      <c r="F167" s="68">
        <v>9058.56</v>
      </c>
      <c r="G167" s="68">
        <v>2131.7800000000002</v>
      </c>
      <c r="H167" s="68">
        <v>1065.94</v>
      </c>
      <c r="I167" s="68">
        <v>10124.5</v>
      </c>
      <c r="J167" s="68">
        <v>10124.5</v>
      </c>
      <c r="K167" s="68">
        <v>0</v>
      </c>
      <c r="L167" s="68">
        <v>0</v>
      </c>
    </row>
    <row r="168" spans="1:12" hidden="1" outlineLevel="1" x14ac:dyDescent="0.25">
      <c r="A168" s="79">
        <v>401.00929000000002</v>
      </c>
      <c r="B168" s="57" t="s">
        <v>558</v>
      </c>
      <c r="C168" s="68">
        <v>0</v>
      </c>
      <c r="D168" s="68">
        <v>0</v>
      </c>
      <c r="E168" s="68">
        <v>236</v>
      </c>
      <c r="F168" s="68">
        <v>236</v>
      </c>
      <c r="G168" s="68">
        <v>0</v>
      </c>
      <c r="H168" s="68">
        <v>0</v>
      </c>
      <c r="I168" s="68">
        <v>236</v>
      </c>
      <c r="J168" s="68">
        <v>236</v>
      </c>
      <c r="K168" s="68">
        <v>0</v>
      </c>
      <c r="L168" s="68">
        <v>0</v>
      </c>
    </row>
    <row r="169" spans="1:12" hidden="1" outlineLevel="1" x14ac:dyDescent="0.25">
      <c r="A169" s="79">
        <v>401.00932999999998</v>
      </c>
      <c r="B169" s="57" t="s">
        <v>559</v>
      </c>
      <c r="C169" s="68">
        <v>0</v>
      </c>
      <c r="D169" s="68">
        <v>0</v>
      </c>
      <c r="E169" s="68">
        <v>0</v>
      </c>
      <c r="F169" s="68">
        <v>760.59</v>
      </c>
      <c r="G169" s="68">
        <v>0</v>
      </c>
      <c r="H169" s="68">
        <v>0</v>
      </c>
      <c r="I169" s="68">
        <v>0</v>
      </c>
      <c r="J169" s="68">
        <v>760.59</v>
      </c>
      <c r="K169" s="68">
        <v>0</v>
      </c>
      <c r="L169" s="68">
        <v>760.59</v>
      </c>
    </row>
    <row r="170" spans="1:12" hidden="1" outlineLevel="1" x14ac:dyDescent="0.25">
      <c r="A170" s="79">
        <v>401.00950999999998</v>
      </c>
      <c r="B170" s="57" t="s">
        <v>560</v>
      </c>
      <c r="C170" s="68">
        <v>0</v>
      </c>
      <c r="D170" s="68">
        <v>0</v>
      </c>
      <c r="E170" s="68">
        <v>59786.52</v>
      </c>
      <c r="F170" s="68">
        <v>59786.52</v>
      </c>
      <c r="G170" s="68">
        <v>0</v>
      </c>
      <c r="H170" s="68">
        <v>0</v>
      </c>
      <c r="I170" s="68">
        <v>59786.52</v>
      </c>
      <c r="J170" s="68">
        <v>59786.52</v>
      </c>
      <c r="K170" s="68">
        <v>0</v>
      </c>
      <c r="L170" s="68">
        <v>0</v>
      </c>
    </row>
    <row r="171" spans="1:12" hidden="1" outlineLevel="1" x14ac:dyDescent="0.25">
      <c r="A171" s="79">
        <v>401.00963000000002</v>
      </c>
      <c r="B171" s="57" t="s">
        <v>561</v>
      </c>
      <c r="C171" s="68">
        <v>0</v>
      </c>
      <c r="D171" s="68">
        <v>0</v>
      </c>
      <c r="E171" s="68">
        <v>135</v>
      </c>
      <c r="F171" s="68">
        <v>135</v>
      </c>
      <c r="G171" s="68">
        <v>0</v>
      </c>
      <c r="H171" s="68">
        <v>0</v>
      </c>
      <c r="I171" s="68">
        <v>135</v>
      </c>
      <c r="J171" s="68">
        <v>135</v>
      </c>
      <c r="K171" s="68">
        <v>0</v>
      </c>
      <c r="L171" s="68">
        <v>0</v>
      </c>
    </row>
    <row r="172" spans="1:12" hidden="1" outlineLevel="1" x14ac:dyDescent="0.25">
      <c r="A172" s="79">
        <v>401.00974000000002</v>
      </c>
      <c r="B172" s="57" t="s">
        <v>562</v>
      </c>
      <c r="C172" s="68">
        <v>0</v>
      </c>
      <c r="D172" s="68">
        <v>0</v>
      </c>
      <c r="E172" s="68">
        <v>1470.84</v>
      </c>
      <c r="F172" s="68">
        <v>1470.84</v>
      </c>
      <c r="G172" s="68">
        <v>0</v>
      </c>
      <c r="H172" s="68">
        <v>0</v>
      </c>
      <c r="I172" s="68">
        <v>1470.84</v>
      </c>
      <c r="J172" s="68">
        <v>1470.84</v>
      </c>
      <c r="K172" s="68">
        <v>0</v>
      </c>
      <c r="L172" s="68">
        <v>0</v>
      </c>
    </row>
    <row r="173" spans="1:12" hidden="1" outlineLevel="1" x14ac:dyDescent="0.25">
      <c r="A173" s="79">
        <v>401.00990000000002</v>
      </c>
      <c r="B173" s="57" t="s">
        <v>563</v>
      </c>
      <c r="C173" s="68">
        <v>0</v>
      </c>
      <c r="D173" s="68">
        <v>0</v>
      </c>
      <c r="E173" s="68">
        <v>1815</v>
      </c>
      <c r="F173" s="68">
        <v>1815</v>
      </c>
      <c r="G173" s="68">
        <v>0</v>
      </c>
      <c r="H173" s="68">
        <v>0</v>
      </c>
      <c r="I173" s="68">
        <v>1815</v>
      </c>
      <c r="J173" s="68">
        <v>1815</v>
      </c>
      <c r="K173" s="68">
        <v>0</v>
      </c>
      <c r="L173" s="68">
        <v>0</v>
      </c>
    </row>
    <row r="174" spans="1:12" hidden="1" outlineLevel="1" x14ac:dyDescent="0.25">
      <c r="A174" s="79">
        <v>401.01031</v>
      </c>
      <c r="B174" s="57" t="s">
        <v>564</v>
      </c>
      <c r="C174" s="68">
        <v>0</v>
      </c>
      <c r="D174" s="68">
        <v>10745.82</v>
      </c>
      <c r="E174" s="68">
        <v>143492.57999999999</v>
      </c>
      <c r="F174" s="68">
        <v>143492.57999999999</v>
      </c>
      <c r="G174" s="68">
        <v>0</v>
      </c>
      <c r="H174" s="68">
        <v>0</v>
      </c>
      <c r="I174" s="68">
        <v>143492.57999999999</v>
      </c>
      <c r="J174" s="68">
        <v>143492.57999999999</v>
      </c>
      <c r="K174" s="68">
        <v>0</v>
      </c>
      <c r="L174" s="68">
        <v>0</v>
      </c>
    </row>
    <row r="175" spans="1:12" hidden="1" outlineLevel="1" x14ac:dyDescent="0.25">
      <c r="A175" s="79">
        <v>401.01067</v>
      </c>
      <c r="B175" s="57" t="s">
        <v>565</v>
      </c>
      <c r="C175" s="68">
        <v>0</v>
      </c>
      <c r="D175" s="68">
        <v>0</v>
      </c>
      <c r="E175" s="68">
        <v>478.97</v>
      </c>
      <c r="F175" s="68">
        <v>478.98</v>
      </c>
      <c r="G175" s="68">
        <v>0</v>
      </c>
      <c r="H175" s="68">
        <v>0</v>
      </c>
      <c r="I175" s="68">
        <v>478.97</v>
      </c>
      <c r="J175" s="68">
        <v>478.98</v>
      </c>
      <c r="K175" s="68">
        <v>0</v>
      </c>
      <c r="L175" s="68">
        <v>0.01</v>
      </c>
    </row>
    <row r="176" spans="1:12" hidden="1" outlineLevel="1" x14ac:dyDescent="0.25">
      <c r="A176" s="79">
        <v>401.01096000000001</v>
      </c>
      <c r="B176" s="57" t="s">
        <v>566</v>
      </c>
      <c r="C176" s="68">
        <v>0</v>
      </c>
      <c r="D176" s="68">
        <v>0</v>
      </c>
      <c r="E176" s="68">
        <v>61971.26</v>
      </c>
      <c r="F176" s="68">
        <v>61971.57</v>
      </c>
      <c r="G176" s="68">
        <v>3563.35</v>
      </c>
      <c r="H176" s="68">
        <v>3563.35</v>
      </c>
      <c r="I176" s="68">
        <v>65534.61</v>
      </c>
      <c r="J176" s="68">
        <v>65534.92</v>
      </c>
      <c r="K176" s="68">
        <v>0</v>
      </c>
      <c r="L176" s="68">
        <v>0.31</v>
      </c>
    </row>
    <row r="177" spans="1:12" hidden="1" outlineLevel="1" x14ac:dyDescent="0.25">
      <c r="A177" s="79">
        <v>401.01114999999999</v>
      </c>
      <c r="B177" s="57" t="s">
        <v>567</v>
      </c>
      <c r="C177" s="68">
        <v>0</v>
      </c>
      <c r="D177" s="68">
        <v>0</v>
      </c>
      <c r="E177" s="68">
        <v>4113464.11</v>
      </c>
      <c r="F177" s="68">
        <v>4113464.11</v>
      </c>
      <c r="G177" s="68">
        <v>0</v>
      </c>
      <c r="H177" s="68">
        <v>10966033.82</v>
      </c>
      <c r="I177" s="68">
        <v>4113464.11</v>
      </c>
      <c r="J177" s="68">
        <v>15079497.93</v>
      </c>
      <c r="K177" s="68">
        <v>0</v>
      </c>
      <c r="L177" s="68">
        <v>10966033.82</v>
      </c>
    </row>
    <row r="178" spans="1:12" hidden="1" outlineLevel="1" x14ac:dyDescent="0.25">
      <c r="A178" s="79">
        <v>401.01125999999999</v>
      </c>
      <c r="B178" s="57" t="s">
        <v>568</v>
      </c>
      <c r="C178" s="68">
        <v>0</v>
      </c>
      <c r="D178" s="68">
        <v>7950.08</v>
      </c>
      <c r="E178" s="68">
        <v>180821.03</v>
      </c>
      <c r="F178" s="68">
        <v>190404.56</v>
      </c>
      <c r="G178" s="68">
        <v>9583.5400000000009</v>
      </c>
      <c r="H178" s="68">
        <v>8428.52</v>
      </c>
      <c r="I178" s="68">
        <v>190404.57</v>
      </c>
      <c r="J178" s="68">
        <v>198833.08</v>
      </c>
      <c r="K178" s="68">
        <v>0</v>
      </c>
      <c r="L178" s="68">
        <v>8428.51</v>
      </c>
    </row>
    <row r="179" spans="1:12" hidden="1" outlineLevel="1" x14ac:dyDescent="0.25">
      <c r="A179" s="79">
        <v>401.01256000000001</v>
      </c>
      <c r="B179" s="57" t="s">
        <v>569</v>
      </c>
      <c r="C179" s="68">
        <v>0</v>
      </c>
      <c r="D179" s="68">
        <v>1427803.66</v>
      </c>
      <c r="E179" s="68">
        <v>2764556.42</v>
      </c>
      <c r="F179" s="68">
        <v>2786654.42</v>
      </c>
      <c r="G179" s="68">
        <v>22098</v>
      </c>
      <c r="H179" s="68">
        <v>0</v>
      </c>
      <c r="I179" s="68">
        <v>2786654.42</v>
      </c>
      <c r="J179" s="68">
        <v>2786654.42</v>
      </c>
      <c r="K179" s="68">
        <v>0</v>
      </c>
      <c r="L179" s="68">
        <v>0</v>
      </c>
    </row>
    <row r="180" spans="1:12" hidden="1" outlineLevel="1" x14ac:dyDescent="0.25">
      <c r="A180" s="79">
        <v>401.01285999999999</v>
      </c>
      <c r="B180" s="57" t="s">
        <v>570</v>
      </c>
      <c r="C180" s="68">
        <v>0</v>
      </c>
      <c r="D180" s="68">
        <v>0</v>
      </c>
      <c r="E180" s="68">
        <v>1885.95</v>
      </c>
      <c r="F180" s="68">
        <v>1885.95</v>
      </c>
      <c r="G180" s="68">
        <v>0</v>
      </c>
      <c r="H180" s="68">
        <v>0</v>
      </c>
      <c r="I180" s="68">
        <v>1885.95</v>
      </c>
      <c r="J180" s="68">
        <v>1885.95</v>
      </c>
      <c r="K180" s="68">
        <v>0</v>
      </c>
      <c r="L180" s="68">
        <v>0</v>
      </c>
    </row>
    <row r="181" spans="1:12" hidden="1" outlineLevel="1" x14ac:dyDescent="0.25">
      <c r="A181" s="79">
        <v>401.01474999999999</v>
      </c>
      <c r="B181" s="57" t="s">
        <v>571</v>
      </c>
      <c r="C181" s="68">
        <v>0</v>
      </c>
      <c r="D181" s="68">
        <v>0</v>
      </c>
      <c r="E181" s="68">
        <v>704</v>
      </c>
      <c r="F181" s="68">
        <v>704</v>
      </c>
      <c r="G181" s="68">
        <v>0</v>
      </c>
      <c r="H181" s="68">
        <v>0</v>
      </c>
      <c r="I181" s="68">
        <v>704</v>
      </c>
      <c r="J181" s="68">
        <v>704</v>
      </c>
      <c r="K181" s="68">
        <v>0</v>
      </c>
      <c r="L181" s="68">
        <v>0</v>
      </c>
    </row>
    <row r="182" spans="1:12" hidden="1" outlineLevel="1" x14ac:dyDescent="0.25">
      <c r="A182" s="79">
        <v>401.01513</v>
      </c>
      <c r="B182" s="57" t="s">
        <v>572</v>
      </c>
      <c r="C182" s="68">
        <v>0</v>
      </c>
      <c r="D182" s="68">
        <v>0</v>
      </c>
      <c r="E182" s="68">
        <v>0</v>
      </c>
      <c r="F182" s="68">
        <v>220.01</v>
      </c>
      <c r="G182" s="68">
        <v>317</v>
      </c>
      <c r="H182" s="68">
        <v>317</v>
      </c>
      <c r="I182" s="68">
        <v>317</v>
      </c>
      <c r="J182" s="68">
        <v>537.01</v>
      </c>
      <c r="K182" s="68">
        <v>0</v>
      </c>
      <c r="L182" s="68">
        <v>220.01</v>
      </c>
    </row>
    <row r="183" spans="1:12" hidden="1" outlineLevel="1" x14ac:dyDescent="0.25">
      <c r="A183" s="79">
        <v>401.01530000000002</v>
      </c>
      <c r="B183" s="57" t="s">
        <v>573</v>
      </c>
      <c r="C183" s="68">
        <v>0</v>
      </c>
      <c r="D183" s="68">
        <v>-0.3</v>
      </c>
      <c r="E183" s="68">
        <v>23340.87</v>
      </c>
      <c r="F183" s="68">
        <v>23340.57</v>
      </c>
      <c r="G183" s="68">
        <v>1824.9</v>
      </c>
      <c r="H183" s="68">
        <v>1824.9</v>
      </c>
      <c r="I183" s="68">
        <v>25165.77</v>
      </c>
      <c r="J183" s="68">
        <v>25165.47</v>
      </c>
      <c r="K183" s="68">
        <v>0</v>
      </c>
      <c r="L183" s="68">
        <v>-0.3</v>
      </c>
    </row>
    <row r="184" spans="1:12" hidden="1" outlineLevel="1" x14ac:dyDescent="0.25">
      <c r="A184" s="79">
        <v>401.01544000000001</v>
      </c>
      <c r="B184" s="57" t="s">
        <v>574</v>
      </c>
      <c r="C184" s="68">
        <v>0</v>
      </c>
      <c r="D184" s="68">
        <v>18.36</v>
      </c>
      <c r="E184" s="68">
        <v>42568.76</v>
      </c>
      <c r="F184" s="68">
        <v>43780.56</v>
      </c>
      <c r="G184" s="68">
        <v>2386.4</v>
      </c>
      <c r="H184" s="68">
        <v>1193.2</v>
      </c>
      <c r="I184" s="68">
        <v>44955.16</v>
      </c>
      <c r="J184" s="68">
        <v>44973.760000000002</v>
      </c>
      <c r="K184" s="68">
        <v>0</v>
      </c>
      <c r="L184" s="68">
        <v>18.600000000000001</v>
      </c>
    </row>
    <row r="185" spans="1:12" hidden="1" outlineLevel="1" x14ac:dyDescent="0.25">
      <c r="A185" s="79">
        <v>401.01549</v>
      </c>
      <c r="B185" s="57" t="s">
        <v>575</v>
      </c>
      <c r="C185" s="68">
        <v>0</v>
      </c>
      <c r="D185" s="68">
        <v>9315.2000000000007</v>
      </c>
      <c r="E185" s="68">
        <v>0</v>
      </c>
      <c r="F185" s="68">
        <v>9315.2000000000007</v>
      </c>
      <c r="G185" s="68">
        <v>0</v>
      </c>
      <c r="H185" s="68">
        <v>0</v>
      </c>
      <c r="I185" s="68">
        <v>0</v>
      </c>
      <c r="J185" s="68">
        <v>9315.2000000000007</v>
      </c>
      <c r="K185" s="68">
        <v>0</v>
      </c>
      <c r="L185" s="68">
        <v>9315.2000000000007</v>
      </c>
    </row>
    <row r="186" spans="1:12" hidden="1" outlineLevel="1" x14ac:dyDescent="0.25">
      <c r="A186" s="79">
        <v>401.01576999999997</v>
      </c>
      <c r="B186" s="57" t="s">
        <v>576</v>
      </c>
      <c r="C186" s="68">
        <v>0</v>
      </c>
      <c r="D186" s="68">
        <v>0</v>
      </c>
      <c r="E186" s="68">
        <v>103.43</v>
      </c>
      <c r="F186" s="68">
        <v>103.43</v>
      </c>
      <c r="G186" s="68">
        <v>0</v>
      </c>
      <c r="H186" s="68">
        <v>0</v>
      </c>
      <c r="I186" s="68">
        <v>103.43</v>
      </c>
      <c r="J186" s="68">
        <v>103.43</v>
      </c>
      <c r="K186" s="68">
        <v>0</v>
      </c>
      <c r="L186" s="68">
        <v>0</v>
      </c>
    </row>
    <row r="187" spans="1:12" hidden="1" outlineLevel="1" x14ac:dyDescent="0.25">
      <c r="A187" s="79">
        <v>401.01593000000003</v>
      </c>
      <c r="B187" s="57" t="s">
        <v>577</v>
      </c>
      <c r="C187" s="68">
        <v>0</v>
      </c>
      <c r="D187" s="68">
        <v>0.01</v>
      </c>
      <c r="E187" s="68">
        <v>343815.76</v>
      </c>
      <c r="F187" s="68">
        <v>343815.78</v>
      </c>
      <c r="G187" s="68">
        <v>27731.040000000001</v>
      </c>
      <c r="H187" s="68">
        <v>27731.040000000001</v>
      </c>
      <c r="I187" s="68">
        <v>371546.8</v>
      </c>
      <c r="J187" s="68">
        <v>371546.82</v>
      </c>
      <c r="K187" s="68">
        <v>0</v>
      </c>
      <c r="L187" s="68">
        <v>0.02</v>
      </c>
    </row>
    <row r="188" spans="1:12" hidden="1" outlineLevel="1" x14ac:dyDescent="0.25">
      <c r="A188" s="79">
        <v>401.01598000000001</v>
      </c>
      <c r="B188" s="57" t="s">
        <v>578</v>
      </c>
      <c r="C188" s="68">
        <v>0</v>
      </c>
      <c r="D188" s="68">
        <v>73</v>
      </c>
      <c r="E188" s="68">
        <v>73</v>
      </c>
      <c r="F188" s="68">
        <v>73</v>
      </c>
      <c r="G188" s="68">
        <v>0</v>
      </c>
      <c r="H188" s="68">
        <v>0</v>
      </c>
      <c r="I188" s="68">
        <v>73</v>
      </c>
      <c r="J188" s="68">
        <v>73</v>
      </c>
      <c r="K188" s="68">
        <v>0</v>
      </c>
      <c r="L188" s="68">
        <v>0</v>
      </c>
    </row>
    <row r="189" spans="1:12" hidden="1" outlineLevel="1" x14ac:dyDescent="0.25">
      <c r="A189" s="79">
        <v>401.01602000000003</v>
      </c>
      <c r="B189" s="57" t="s">
        <v>579</v>
      </c>
      <c r="C189" s="68">
        <v>0</v>
      </c>
      <c r="D189" s="68">
        <v>0.01</v>
      </c>
      <c r="E189" s="68">
        <v>650.25</v>
      </c>
      <c r="F189" s="68">
        <v>650.26</v>
      </c>
      <c r="G189" s="68">
        <v>0</v>
      </c>
      <c r="H189" s="68">
        <v>0</v>
      </c>
      <c r="I189" s="68">
        <v>650.25</v>
      </c>
      <c r="J189" s="68">
        <v>650.26</v>
      </c>
      <c r="K189" s="68">
        <v>0</v>
      </c>
      <c r="L189" s="68">
        <v>0.01</v>
      </c>
    </row>
    <row r="190" spans="1:12" hidden="1" outlineLevel="1" x14ac:dyDescent="0.25">
      <c r="A190" s="79">
        <v>401.01620000000003</v>
      </c>
      <c r="B190" s="57" t="s">
        <v>580</v>
      </c>
      <c r="C190" s="68">
        <v>0</v>
      </c>
      <c r="D190" s="68">
        <v>0</v>
      </c>
      <c r="E190" s="68">
        <v>4200</v>
      </c>
      <c r="F190" s="68">
        <v>4200</v>
      </c>
      <c r="G190" s="68">
        <v>0</v>
      </c>
      <c r="H190" s="68">
        <v>0</v>
      </c>
      <c r="I190" s="68">
        <v>4200</v>
      </c>
      <c r="J190" s="68">
        <v>4200</v>
      </c>
      <c r="K190" s="68">
        <v>0</v>
      </c>
      <c r="L190" s="68">
        <v>0</v>
      </c>
    </row>
    <row r="191" spans="1:12" hidden="1" outlineLevel="1" x14ac:dyDescent="0.25">
      <c r="A191" s="79">
        <v>401.01621</v>
      </c>
      <c r="B191" s="57" t="s">
        <v>581</v>
      </c>
      <c r="C191" s="68">
        <v>0</v>
      </c>
      <c r="D191" s="68">
        <v>0</v>
      </c>
      <c r="E191" s="68">
        <v>2162.89</v>
      </c>
      <c r="F191" s="68">
        <v>2162.89</v>
      </c>
      <c r="G191" s="68">
        <v>0</v>
      </c>
      <c r="H191" s="68">
        <v>0</v>
      </c>
      <c r="I191" s="68">
        <v>2162.89</v>
      </c>
      <c r="J191" s="68">
        <v>2162.89</v>
      </c>
      <c r="K191" s="68">
        <v>0</v>
      </c>
      <c r="L191" s="68">
        <v>0</v>
      </c>
    </row>
    <row r="192" spans="1:12" hidden="1" outlineLevel="1" x14ac:dyDescent="0.25">
      <c r="A192" s="79">
        <v>401.01636000000002</v>
      </c>
      <c r="B192" s="57" t="s">
        <v>582</v>
      </c>
      <c r="C192" s="68">
        <v>0</v>
      </c>
      <c r="D192" s="68">
        <v>0</v>
      </c>
      <c r="E192" s="68">
        <v>64378.05</v>
      </c>
      <c r="F192" s="68">
        <v>73506.06</v>
      </c>
      <c r="G192" s="68">
        <v>9128.01</v>
      </c>
      <c r="H192" s="68">
        <v>9095.17</v>
      </c>
      <c r="I192" s="68">
        <v>73506.06</v>
      </c>
      <c r="J192" s="68">
        <v>82601.23</v>
      </c>
      <c r="K192" s="68">
        <v>0</v>
      </c>
      <c r="L192" s="68">
        <v>9095.17</v>
      </c>
    </row>
    <row r="193" spans="1:12" hidden="1" outlineLevel="1" x14ac:dyDescent="0.25">
      <c r="A193" s="79">
        <v>401.01648</v>
      </c>
      <c r="B193" s="57" t="s">
        <v>583</v>
      </c>
      <c r="C193" s="68">
        <v>0</v>
      </c>
      <c r="D193" s="68">
        <v>0</v>
      </c>
      <c r="E193" s="68">
        <v>4928.84</v>
      </c>
      <c r="F193" s="68">
        <v>4928.84</v>
      </c>
      <c r="G193" s="68">
        <v>541.49</v>
      </c>
      <c r="H193" s="68">
        <v>541.5</v>
      </c>
      <c r="I193" s="68">
        <v>5470.33</v>
      </c>
      <c r="J193" s="68">
        <v>5470.34</v>
      </c>
      <c r="K193" s="68">
        <v>0</v>
      </c>
      <c r="L193" s="68">
        <v>0.01</v>
      </c>
    </row>
    <row r="194" spans="1:12" hidden="1" outlineLevel="1" x14ac:dyDescent="0.25">
      <c r="A194" s="79">
        <v>401.01675</v>
      </c>
      <c r="B194" s="57" t="s">
        <v>584</v>
      </c>
      <c r="C194" s="68">
        <v>0</v>
      </c>
      <c r="D194" s="68">
        <v>0</v>
      </c>
      <c r="E194" s="68">
        <v>0</v>
      </c>
      <c r="F194" s="68">
        <v>0</v>
      </c>
      <c r="G194" s="68">
        <v>22371.119999999999</v>
      </c>
      <c r="H194" s="68">
        <v>22371.13</v>
      </c>
      <c r="I194" s="68">
        <v>22371.119999999999</v>
      </c>
      <c r="J194" s="68">
        <v>22371.13</v>
      </c>
      <c r="K194" s="68">
        <v>0</v>
      </c>
      <c r="L194" s="68">
        <v>0.01</v>
      </c>
    </row>
    <row r="195" spans="1:12" hidden="1" outlineLevel="1" x14ac:dyDescent="0.25">
      <c r="A195" s="79">
        <v>401.01675999999998</v>
      </c>
      <c r="B195" s="57" t="s">
        <v>585</v>
      </c>
      <c r="C195" s="68">
        <v>0</v>
      </c>
      <c r="D195" s="68">
        <v>0</v>
      </c>
      <c r="E195" s="68">
        <v>6914.77</v>
      </c>
      <c r="F195" s="68">
        <v>7033.2</v>
      </c>
      <c r="G195" s="68">
        <v>639.65</v>
      </c>
      <c r="H195" s="68">
        <v>639.65</v>
      </c>
      <c r="I195" s="68">
        <v>7554.42</v>
      </c>
      <c r="J195" s="68">
        <v>7672.85</v>
      </c>
      <c r="K195" s="68">
        <v>0</v>
      </c>
      <c r="L195" s="68">
        <v>118.43</v>
      </c>
    </row>
    <row r="196" spans="1:12" hidden="1" outlineLevel="1" x14ac:dyDescent="0.25">
      <c r="A196" s="79">
        <v>401.01684999999998</v>
      </c>
      <c r="B196" s="57" t="s">
        <v>586</v>
      </c>
      <c r="C196" s="68">
        <v>0</v>
      </c>
      <c r="D196" s="68">
        <v>0</v>
      </c>
      <c r="E196" s="68">
        <v>22010.44</v>
      </c>
      <c r="F196" s="68">
        <v>22010.44</v>
      </c>
      <c r="G196" s="68">
        <v>0</v>
      </c>
      <c r="H196" s="68">
        <v>0</v>
      </c>
      <c r="I196" s="68">
        <v>22010.44</v>
      </c>
      <c r="J196" s="68">
        <v>22010.44</v>
      </c>
      <c r="K196" s="68">
        <v>0</v>
      </c>
      <c r="L196" s="68">
        <v>0</v>
      </c>
    </row>
    <row r="197" spans="1:12" hidden="1" outlineLevel="1" x14ac:dyDescent="0.25">
      <c r="A197" s="79">
        <v>401.01688999999999</v>
      </c>
      <c r="B197" s="57" t="s">
        <v>587</v>
      </c>
      <c r="C197" s="68">
        <v>0</v>
      </c>
      <c r="D197" s="68">
        <v>0</v>
      </c>
      <c r="E197" s="68">
        <v>5582.88</v>
      </c>
      <c r="F197" s="68">
        <v>5582.88</v>
      </c>
      <c r="G197" s="68">
        <v>0</v>
      </c>
      <c r="H197" s="68">
        <v>0</v>
      </c>
      <c r="I197" s="68">
        <v>5582.88</v>
      </c>
      <c r="J197" s="68">
        <v>5582.88</v>
      </c>
      <c r="K197" s="68">
        <v>0</v>
      </c>
      <c r="L197" s="68">
        <v>0</v>
      </c>
    </row>
    <row r="198" spans="1:12" hidden="1" outlineLevel="1" x14ac:dyDescent="0.25">
      <c r="A198" s="79">
        <v>401.01690000000002</v>
      </c>
      <c r="B198" s="57" t="s">
        <v>588</v>
      </c>
      <c r="C198" s="68">
        <v>0</v>
      </c>
      <c r="D198" s="68">
        <v>324.95</v>
      </c>
      <c r="E198" s="68">
        <v>6243.66</v>
      </c>
      <c r="F198" s="68">
        <v>6956.96</v>
      </c>
      <c r="G198" s="68">
        <v>713.3</v>
      </c>
      <c r="H198" s="68">
        <v>355.91</v>
      </c>
      <c r="I198" s="68">
        <v>6956.96</v>
      </c>
      <c r="J198" s="68">
        <v>7312.87</v>
      </c>
      <c r="K198" s="68">
        <v>0</v>
      </c>
      <c r="L198" s="68">
        <v>355.91</v>
      </c>
    </row>
    <row r="199" spans="1:12" hidden="1" outlineLevel="1" x14ac:dyDescent="0.25">
      <c r="A199" s="79">
        <v>401.01697000000001</v>
      </c>
      <c r="B199" s="57" t="s">
        <v>589</v>
      </c>
      <c r="C199" s="68">
        <v>0</v>
      </c>
      <c r="D199" s="68">
        <v>0</v>
      </c>
      <c r="E199" s="68">
        <v>4921.78</v>
      </c>
      <c r="F199" s="68">
        <v>7921.78</v>
      </c>
      <c r="G199" s="68">
        <v>7751.76</v>
      </c>
      <c r="H199" s="68">
        <v>4751.76</v>
      </c>
      <c r="I199" s="68">
        <v>12673.54</v>
      </c>
      <c r="J199" s="68">
        <v>12673.54</v>
      </c>
      <c r="K199" s="68">
        <v>0</v>
      </c>
      <c r="L199" s="68">
        <v>0</v>
      </c>
    </row>
    <row r="200" spans="1:12" hidden="1" outlineLevel="1" x14ac:dyDescent="0.25">
      <c r="A200" s="79">
        <v>401.01710000000003</v>
      </c>
      <c r="B200" s="57" t="s">
        <v>590</v>
      </c>
      <c r="C200" s="68">
        <v>0</v>
      </c>
      <c r="D200" s="68">
        <v>0</v>
      </c>
      <c r="E200" s="68">
        <v>6138.87</v>
      </c>
      <c r="F200" s="68">
        <v>6138.87</v>
      </c>
      <c r="G200" s="68">
        <v>0</v>
      </c>
      <c r="H200" s="68">
        <v>0</v>
      </c>
      <c r="I200" s="68">
        <v>6138.87</v>
      </c>
      <c r="J200" s="68">
        <v>6138.87</v>
      </c>
      <c r="K200" s="68">
        <v>0</v>
      </c>
      <c r="L200" s="68">
        <v>0</v>
      </c>
    </row>
    <row r="201" spans="1:12" hidden="1" outlineLevel="1" x14ac:dyDescent="0.25">
      <c r="A201" s="79">
        <v>401.01717000000002</v>
      </c>
      <c r="B201" s="57" t="s">
        <v>591</v>
      </c>
      <c r="C201" s="68">
        <v>0</v>
      </c>
      <c r="D201" s="68">
        <v>0</v>
      </c>
      <c r="E201" s="68">
        <v>92.9</v>
      </c>
      <c r="F201" s="68">
        <v>92.9</v>
      </c>
      <c r="G201" s="68">
        <v>0</v>
      </c>
      <c r="H201" s="68">
        <v>0</v>
      </c>
      <c r="I201" s="68">
        <v>92.9</v>
      </c>
      <c r="J201" s="68">
        <v>92.9</v>
      </c>
      <c r="K201" s="68">
        <v>0</v>
      </c>
      <c r="L201" s="68">
        <v>0</v>
      </c>
    </row>
    <row r="202" spans="1:12" hidden="1" outlineLevel="1" x14ac:dyDescent="0.25">
      <c r="A202" s="79">
        <v>401.01722999999998</v>
      </c>
      <c r="B202" s="57" t="s">
        <v>592</v>
      </c>
      <c r="C202" s="68">
        <v>0</v>
      </c>
      <c r="D202" s="68">
        <v>0</v>
      </c>
      <c r="E202" s="68">
        <v>1040</v>
      </c>
      <c r="F202" s="68">
        <v>1040</v>
      </c>
      <c r="G202" s="68">
        <v>0</v>
      </c>
      <c r="H202" s="68">
        <v>0</v>
      </c>
      <c r="I202" s="68">
        <v>1040</v>
      </c>
      <c r="J202" s="68">
        <v>1040</v>
      </c>
      <c r="K202" s="68">
        <v>0</v>
      </c>
      <c r="L202" s="68">
        <v>0</v>
      </c>
    </row>
    <row r="203" spans="1:12" hidden="1" outlineLevel="1" x14ac:dyDescent="0.25">
      <c r="A203" s="79">
        <v>401.01754</v>
      </c>
      <c r="B203" s="57" t="s">
        <v>593</v>
      </c>
      <c r="C203" s="68">
        <v>0</v>
      </c>
      <c r="D203" s="68">
        <v>1074.6199999999999</v>
      </c>
      <c r="E203" s="68">
        <v>30204.54</v>
      </c>
      <c r="F203" s="68">
        <v>30387.57</v>
      </c>
      <c r="G203" s="68">
        <v>1997.53</v>
      </c>
      <c r="H203" s="68">
        <v>1794.1</v>
      </c>
      <c r="I203" s="68">
        <v>32202.07</v>
      </c>
      <c r="J203" s="68">
        <v>32181.67</v>
      </c>
      <c r="K203" s="68">
        <v>0</v>
      </c>
      <c r="L203" s="68">
        <v>-20.399999999999999</v>
      </c>
    </row>
    <row r="204" spans="1:12" hidden="1" outlineLevel="1" x14ac:dyDescent="0.25">
      <c r="A204" s="79">
        <v>401.01760999999999</v>
      </c>
      <c r="B204" s="57" t="s">
        <v>594</v>
      </c>
      <c r="C204" s="68">
        <v>0</v>
      </c>
      <c r="D204" s="68">
        <v>0</v>
      </c>
      <c r="E204" s="68">
        <v>515.91999999999996</v>
      </c>
      <c r="F204" s="68">
        <v>515.91999999999996</v>
      </c>
      <c r="G204" s="68">
        <v>0</v>
      </c>
      <c r="H204" s="68">
        <v>0</v>
      </c>
      <c r="I204" s="68">
        <v>515.91999999999996</v>
      </c>
      <c r="J204" s="68">
        <v>515.91999999999996</v>
      </c>
      <c r="K204" s="68">
        <v>0</v>
      </c>
      <c r="L204" s="68">
        <v>0</v>
      </c>
    </row>
    <row r="205" spans="1:12" hidden="1" outlineLevel="1" x14ac:dyDescent="0.25">
      <c r="A205" s="79">
        <v>401.01783</v>
      </c>
      <c r="B205" s="57" t="s">
        <v>595</v>
      </c>
      <c r="C205" s="68">
        <v>0</v>
      </c>
      <c r="D205" s="68">
        <v>3.03</v>
      </c>
      <c r="E205" s="68">
        <v>0</v>
      </c>
      <c r="F205" s="68">
        <v>3.03</v>
      </c>
      <c r="G205" s="68">
        <v>0</v>
      </c>
      <c r="H205" s="68">
        <v>0</v>
      </c>
      <c r="I205" s="68">
        <v>0</v>
      </c>
      <c r="J205" s="68">
        <v>3.03</v>
      </c>
      <c r="K205" s="68">
        <v>0</v>
      </c>
      <c r="L205" s="68">
        <v>3.03</v>
      </c>
    </row>
    <row r="206" spans="1:12" hidden="1" outlineLevel="1" x14ac:dyDescent="0.25">
      <c r="A206" s="79">
        <v>401.01783999999998</v>
      </c>
      <c r="B206" s="57" t="s">
        <v>596</v>
      </c>
      <c r="C206" s="68">
        <v>0</v>
      </c>
      <c r="D206" s="68">
        <v>0</v>
      </c>
      <c r="E206" s="68">
        <v>1478.69</v>
      </c>
      <c r="F206" s="68">
        <v>1478.69</v>
      </c>
      <c r="G206" s="68">
        <v>0</v>
      </c>
      <c r="H206" s="68">
        <v>0</v>
      </c>
      <c r="I206" s="68">
        <v>1478.69</v>
      </c>
      <c r="J206" s="68">
        <v>1478.69</v>
      </c>
      <c r="K206" s="68">
        <v>0</v>
      </c>
      <c r="L206" s="68">
        <v>0</v>
      </c>
    </row>
    <row r="207" spans="1:12" hidden="1" outlineLevel="1" x14ac:dyDescent="0.25">
      <c r="A207" s="79">
        <v>401.01789000000002</v>
      </c>
      <c r="B207" s="57" t="s">
        <v>597</v>
      </c>
      <c r="C207" s="68">
        <v>0</v>
      </c>
      <c r="D207" s="68">
        <v>110.18</v>
      </c>
      <c r="E207" s="68">
        <v>0</v>
      </c>
      <c r="F207" s="68">
        <v>110.18</v>
      </c>
      <c r="G207" s="68">
        <v>0</v>
      </c>
      <c r="H207" s="68">
        <v>0</v>
      </c>
      <c r="I207" s="68">
        <v>0</v>
      </c>
      <c r="J207" s="68">
        <v>110.18</v>
      </c>
      <c r="K207" s="68">
        <v>0</v>
      </c>
      <c r="L207" s="68">
        <v>110.18</v>
      </c>
    </row>
    <row r="208" spans="1:12" hidden="1" outlineLevel="1" x14ac:dyDescent="0.25">
      <c r="A208" s="79">
        <v>401.01803000000001</v>
      </c>
      <c r="B208" s="57" t="s">
        <v>598</v>
      </c>
      <c r="C208" s="68">
        <v>0</v>
      </c>
      <c r="D208" s="68">
        <v>0</v>
      </c>
      <c r="E208" s="68">
        <v>3292.91</v>
      </c>
      <c r="F208" s="68">
        <v>3292.91</v>
      </c>
      <c r="G208" s="68">
        <v>338.51</v>
      </c>
      <c r="H208" s="68">
        <v>338.51</v>
      </c>
      <c r="I208" s="68">
        <v>3631.42</v>
      </c>
      <c r="J208" s="68">
        <v>3631.42</v>
      </c>
      <c r="K208" s="68">
        <v>0</v>
      </c>
      <c r="L208" s="68">
        <v>0</v>
      </c>
    </row>
    <row r="209" spans="1:12" hidden="1" outlineLevel="1" x14ac:dyDescent="0.25">
      <c r="A209" s="79">
        <v>401.01810999999998</v>
      </c>
      <c r="B209" s="57" t="s">
        <v>599</v>
      </c>
      <c r="C209" s="68">
        <v>0</v>
      </c>
      <c r="D209" s="68">
        <v>0</v>
      </c>
      <c r="E209" s="68">
        <v>32683.69</v>
      </c>
      <c r="F209" s="68">
        <v>33944.82</v>
      </c>
      <c r="G209" s="68">
        <v>4317.1499999999996</v>
      </c>
      <c r="H209" s="68">
        <v>3056.02</v>
      </c>
      <c r="I209" s="68">
        <v>37000.839999999997</v>
      </c>
      <c r="J209" s="68">
        <v>37000.839999999997</v>
      </c>
      <c r="K209" s="68">
        <v>0</v>
      </c>
      <c r="L209" s="68">
        <v>0</v>
      </c>
    </row>
    <row r="210" spans="1:12" hidden="1" outlineLevel="1" x14ac:dyDescent="0.25">
      <c r="A210" s="79">
        <v>401.01826</v>
      </c>
      <c r="B210" s="57" t="s">
        <v>600</v>
      </c>
      <c r="C210" s="68">
        <v>0</v>
      </c>
      <c r="D210" s="68">
        <v>0</v>
      </c>
      <c r="E210" s="68">
        <v>73500</v>
      </c>
      <c r="F210" s="68">
        <v>73500</v>
      </c>
      <c r="G210" s="68">
        <v>0</v>
      </c>
      <c r="H210" s="68">
        <v>0</v>
      </c>
      <c r="I210" s="68">
        <v>73500</v>
      </c>
      <c r="J210" s="68">
        <v>73500</v>
      </c>
      <c r="K210" s="68">
        <v>0</v>
      </c>
      <c r="L210" s="68">
        <v>0</v>
      </c>
    </row>
    <row r="211" spans="1:12" hidden="1" outlineLevel="1" x14ac:dyDescent="0.25">
      <c r="A211" s="79">
        <v>401.01852000000002</v>
      </c>
      <c r="B211" s="57" t="s">
        <v>601</v>
      </c>
      <c r="C211" s="68">
        <v>0</v>
      </c>
      <c r="D211" s="68">
        <v>0</v>
      </c>
      <c r="E211" s="68">
        <v>119.9</v>
      </c>
      <c r="F211" s="68">
        <v>119.9</v>
      </c>
      <c r="G211" s="68">
        <v>0</v>
      </c>
      <c r="H211" s="68">
        <v>0</v>
      </c>
      <c r="I211" s="68">
        <v>119.9</v>
      </c>
      <c r="J211" s="68">
        <v>119.9</v>
      </c>
      <c r="K211" s="68">
        <v>0</v>
      </c>
      <c r="L211" s="68">
        <v>0</v>
      </c>
    </row>
    <row r="212" spans="1:12" hidden="1" outlineLevel="1" x14ac:dyDescent="0.25">
      <c r="A212" s="79">
        <v>401.01873000000001</v>
      </c>
      <c r="B212" s="57" t="s">
        <v>602</v>
      </c>
      <c r="C212" s="68">
        <v>0</v>
      </c>
      <c r="D212" s="68">
        <v>0</v>
      </c>
      <c r="E212" s="68">
        <v>137666</v>
      </c>
      <c r="F212" s="68">
        <v>137666.01</v>
      </c>
      <c r="G212" s="68">
        <v>12442.75</v>
      </c>
      <c r="H212" s="68">
        <v>12442.75</v>
      </c>
      <c r="I212" s="68">
        <v>150108.75</v>
      </c>
      <c r="J212" s="68">
        <v>150108.76</v>
      </c>
      <c r="K212" s="68">
        <v>0</v>
      </c>
      <c r="L212" s="68">
        <v>0.01</v>
      </c>
    </row>
    <row r="213" spans="1:12" hidden="1" outlineLevel="1" x14ac:dyDescent="0.25">
      <c r="A213" s="79">
        <v>401.01891999999998</v>
      </c>
      <c r="B213" s="57" t="s">
        <v>603</v>
      </c>
      <c r="C213" s="68">
        <v>0</v>
      </c>
      <c r="D213" s="68">
        <v>0</v>
      </c>
      <c r="E213" s="68">
        <v>0</v>
      </c>
      <c r="F213" s="68">
        <v>289</v>
      </c>
      <c r="G213" s="68">
        <v>0</v>
      </c>
      <c r="H213" s="68">
        <v>0</v>
      </c>
      <c r="I213" s="68">
        <v>0</v>
      </c>
      <c r="J213" s="68">
        <v>289</v>
      </c>
      <c r="K213" s="68">
        <v>0</v>
      </c>
      <c r="L213" s="68">
        <v>289</v>
      </c>
    </row>
    <row r="214" spans="1:12" hidden="1" outlineLevel="1" x14ac:dyDescent="0.25">
      <c r="A214" s="79">
        <v>401.01893999999999</v>
      </c>
      <c r="B214" s="57" t="s">
        <v>604</v>
      </c>
      <c r="C214" s="68">
        <v>0</v>
      </c>
      <c r="D214" s="68">
        <v>0</v>
      </c>
      <c r="E214" s="68">
        <v>152.97999999999999</v>
      </c>
      <c r="F214" s="68">
        <v>152.97999999999999</v>
      </c>
      <c r="G214" s="68">
        <v>0</v>
      </c>
      <c r="H214" s="68">
        <v>0</v>
      </c>
      <c r="I214" s="68">
        <v>152.97999999999999</v>
      </c>
      <c r="J214" s="68">
        <v>152.97999999999999</v>
      </c>
      <c r="K214" s="68">
        <v>0</v>
      </c>
      <c r="L214" s="68">
        <v>0</v>
      </c>
    </row>
    <row r="215" spans="1:12" hidden="1" outlineLevel="1" x14ac:dyDescent="0.25">
      <c r="A215" s="79">
        <v>401.01897000000002</v>
      </c>
      <c r="B215" s="57" t="s">
        <v>605</v>
      </c>
      <c r="C215" s="68">
        <v>0</v>
      </c>
      <c r="D215" s="68">
        <v>546.98</v>
      </c>
      <c r="E215" s="68">
        <v>0</v>
      </c>
      <c r="F215" s="68">
        <v>546.98</v>
      </c>
      <c r="G215" s="68">
        <v>0</v>
      </c>
      <c r="H215" s="68">
        <v>0</v>
      </c>
      <c r="I215" s="68">
        <v>0</v>
      </c>
      <c r="J215" s="68">
        <v>546.98</v>
      </c>
      <c r="K215" s="68">
        <v>0</v>
      </c>
      <c r="L215" s="68">
        <v>546.98</v>
      </c>
    </row>
    <row r="216" spans="1:12" hidden="1" outlineLevel="1" x14ac:dyDescent="0.25">
      <c r="A216" s="79">
        <v>401.01943999999997</v>
      </c>
      <c r="B216" s="57" t="s">
        <v>606</v>
      </c>
      <c r="C216" s="68">
        <v>0</v>
      </c>
      <c r="D216" s="68">
        <v>0</v>
      </c>
      <c r="E216" s="68">
        <v>212.8</v>
      </c>
      <c r="F216" s="68">
        <v>212.8</v>
      </c>
      <c r="G216" s="68">
        <v>0</v>
      </c>
      <c r="H216" s="68">
        <v>0</v>
      </c>
      <c r="I216" s="68">
        <v>212.8</v>
      </c>
      <c r="J216" s="68">
        <v>212.8</v>
      </c>
      <c r="K216" s="68">
        <v>0</v>
      </c>
      <c r="L216" s="68">
        <v>0</v>
      </c>
    </row>
    <row r="217" spans="1:12" hidden="1" outlineLevel="1" x14ac:dyDescent="0.25">
      <c r="A217" s="79">
        <v>401.01945000000001</v>
      </c>
      <c r="B217" s="57" t="s">
        <v>607</v>
      </c>
      <c r="C217" s="68">
        <v>0</v>
      </c>
      <c r="D217" s="68">
        <v>0</v>
      </c>
      <c r="E217" s="68">
        <v>17401.5</v>
      </c>
      <c r="F217" s="68">
        <v>17402.669999999998</v>
      </c>
      <c r="G217" s="68">
        <v>1681.91</v>
      </c>
      <c r="H217" s="68">
        <v>1781.4</v>
      </c>
      <c r="I217" s="68">
        <v>19083.41</v>
      </c>
      <c r="J217" s="68">
        <v>19184.07</v>
      </c>
      <c r="K217" s="68">
        <v>0</v>
      </c>
      <c r="L217" s="68">
        <v>100.66</v>
      </c>
    </row>
    <row r="218" spans="1:12" hidden="1" outlineLevel="1" x14ac:dyDescent="0.25">
      <c r="A218" s="79">
        <v>401.01949000000002</v>
      </c>
      <c r="B218" s="57" t="s">
        <v>608</v>
      </c>
      <c r="C218" s="68">
        <v>0</v>
      </c>
      <c r="D218" s="68">
        <v>0</v>
      </c>
      <c r="E218" s="68">
        <v>3964.78</v>
      </c>
      <c r="F218" s="68">
        <v>3964.78</v>
      </c>
      <c r="G218" s="68">
        <v>0</v>
      </c>
      <c r="H218" s="68">
        <v>0</v>
      </c>
      <c r="I218" s="68">
        <v>3964.78</v>
      </c>
      <c r="J218" s="68">
        <v>3964.78</v>
      </c>
      <c r="K218" s="68">
        <v>0</v>
      </c>
      <c r="L218" s="68">
        <v>0</v>
      </c>
    </row>
    <row r="219" spans="1:12" hidden="1" outlineLevel="1" x14ac:dyDescent="0.25">
      <c r="A219" s="79">
        <v>401.01954000000001</v>
      </c>
      <c r="B219" s="57" t="s">
        <v>609</v>
      </c>
      <c r="C219" s="68">
        <v>0</v>
      </c>
      <c r="D219" s="68">
        <v>0</v>
      </c>
      <c r="E219" s="68">
        <v>40000</v>
      </c>
      <c r="F219" s="68">
        <v>47750</v>
      </c>
      <c r="G219" s="68">
        <v>7750</v>
      </c>
      <c r="H219" s="68">
        <v>10250</v>
      </c>
      <c r="I219" s="68">
        <v>47750</v>
      </c>
      <c r="J219" s="68">
        <v>58000</v>
      </c>
      <c r="K219" s="68">
        <v>0</v>
      </c>
      <c r="L219" s="68">
        <v>10250</v>
      </c>
    </row>
    <row r="220" spans="1:12" hidden="1" outlineLevel="1" x14ac:dyDescent="0.25">
      <c r="A220" s="79">
        <v>401.01961</v>
      </c>
      <c r="B220" s="57" t="s">
        <v>610</v>
      </c>
      <c r="C220" s="68">
        <v>0</v>
      </c>
      <c r="D220" s="68">
        <v>0</v>
      </c>
      <c r="E220" s="68">
        <v>1904.12</v>
      </c>
      <c r="F220" s="68">
        <v>1904.12</v>
      </c>
      <c r="G220" s="68">
        <v>99.04</v>
      </c>
      <c r="H220" s="68">
        <v>99.04</v>
      </c>
      <c r="I220" s="68">
        <v>2003.16</v>
      </c>
      <c r="J220" s="68">
        <v>2003.16</v>
      </c>
      <c r="K220" s="68">
        <v>0</v>
      </c>
      <c r="L220" s="68">
        <v>0</v>
      </c>
    </row>
    <row r="221" spans="1:12" hidden="1" outlineLevel="1" x14ac:dyDescent="0.25">
      <c r="A221" s="79">
        <v>401.01997</v>
      </c>
      <c r="B221" s="57" t="s">
        <v>611</v>
      </c>
      <c r="C221" s="68">
        <v>0</v>
      </c>
      <c r="D221" s="68">
        <v>0</v>
      </c>
      <c r="E221" s="68">
        <v>710.54</v>
      </c>
      <c r="F221" s="68">
        <v>710.54</v>
      </c>
      <c r="G221" s="68">
        <v>0</v>
      </c>
      <c r="H221" s="68">
        <v>0</v>
      </c>
      <c r="I221" s="68">
        <v>710.54</v>
      </c>
      <c r="J221" s="68">
        <v>710.54</v>
      </c>
      <c r="K221" s="68">
        <v>0</v>
      </c>
      <c r="L221" s="68">
        <v>0</v>
      </c>
    </row>
    <row r="222" spans="1:12" hidden="1" outlineLevel="1" x14ac:dyDescent="0.25">
      <c r="A222" s="79">
        <v>401.02006</v>
      </c>
      <c r="B222" s="57" t="s">
        <v>612</v>
      </c>
      <c r="C222" s="68">
        <v>0</v>
      </c>
      <c r="D222" s="68">
        <v>395876.78</v>
      </c>
      <c r="E222" s="68">
        <v>2575877.58</v>
      </c>
      <c r="F222" s="68">
        <v>5366957.43</v>
      </c>
      <c r="G222" s="68">
        <v>1773027.98</v>
      </c>
      <c r="H222" s="68">
        <v>352057.8</v>
      </c>
      <c r="I222" s="68">
        <v>4348905.5599999996</v>
      </c>
      <c r="J222" s="68">
        <v>5719015.2300000004</v>
      </c>
      <c r="K222" s="68">
        <v>0</v>
      </c>
      <c r="L222" s="68">
        <v>1370109.67</v>
      </c>
    </row>
    <row r="223" spans="1:12" hidden="1" outlineLevel="1" x14ac:dyDescent="0.25">
      <c r="A223" s="79">
        <v>401.02006999999998</v>
      </c>
      <c r="B223" s="57" t="s">
        <v>613</v>
      </c>
      <c r="C223" s="68">
        <v>0</v>
      </c>
      <c r="D223" s="68">
        <v>0</v>
      </c>
      <c r="E223" s="68">
        <v>7285</v>
      </c>
      <c r="F223" s="68">
        <v>7285</v>
      </c>
      <c r="G223" s="68">
        <v>6975</v>
      </c>
      <c r="H223" s="68">
        <v>6975</v>
      </c>
      <c r="I223" s="68">
        <v>14260</v>
      </c>
      <c r="J223" s="68">
        <v>14260</v>
      </c>
      <c r="K223" s="68">
        <v>0</v>
      </c>
      <c r="L223" s="68">
        <v>0</v>
      </c>
    </row>
    <row r="224" spans="1:12" hidden="1" outlineLevel="1" x14ac:dyDescent="0.25">
      <c r="A224" s="79">
        <v>401.02032000000003</v>
      </c>
      <c r="B224" s="57" t="s">
        <v>614</v>
      </c>
      <c r="C224" s="68">
        <v>0</v>
      </c>
      <c r="D224" s="68">
        <v>0</v>
      </c>
      <c r="E224" s="68">
        <v>730</v>
      </c>
      <c r="F224" s="68">
        <v>1229</v>
      </c>
      <c r="G224" s="68">
        <v>0</v>
      </c>
      <c r="H224" s="68">
        <v>0</v>
      </c>
      <c r="I224" s="68">
        <v>730</v>
      </c>
      <c r="J224" s="68">
        <v>1229</v>
      </c>
      <c r="K224" s="68">
        <v>0</v>
      </c>
      <c r="L224" s="68">
        <v>499</v>
      </c>
    </row>
    <row r="225" spans="1:12" hidden="1" outlineLevel="1" x14ac:dyDescent="0.25">
      <c r="A225" s="79">
        <v>401.02033</v>
      </c>
      <c r="B225" s="57" t="s">
        <v>615</v>
      </c>
      <c r="C225" s="68">
        <v>0</v>
      </c>
      <c r="D225" s="68">
        <v>0</v>
      </c>
      <c r="E225" s="68">
        <v>137</v>
      </c>
      <c r="F225" s="68">
        <v>137</v>
      </c>
      <c r="G225" s="68">
        <v>0</v>
      </c>
      <c r="H225" s="68">
        <v>0</v>
      </c>
      <c r="I225" s="68">
        <v>137</v>
      </c>
      <c r="J225" s="68">
        <v>137</v>
      </c>
      <c r="K225" s="68">
        <v>0</v>
      </c>
      <c r="L225" s="68">
        <v>0</v>
      </c>
    </row>
    <row r="226" spans="1:12" hidden="1" outlineLevel="1" x14ac:dyDescent="0.25">
      <c r="A226" s="79">
        <v>401.02069</v>
      </c>
      <c r="B226" s="57" t="s">
        <v>616</v>
      </c>
      <c r="C226" s="68">
        <v>0</v>
      </c>
      <c r="D226" s="68">
        <v>3224.9</v>
      </c>
      <c r="E226" s="68">
        <v>18456.900000000001</v>
      </c>
      <c r="F226" s="68">
        <v>18456.900000000001</v>
      </c>
      <c r="G226" s="68">
        <v>0</v>
      </c>
      <c r="H226" s="68">
        <v>0</v>
      </c>
      <c r="I226" s="68">
        <v>18456.900000000001</v>
      </c>
      <c r="J226" s="68">
        <v>18456.900000000001</v>
      </c>
      <c r="K226" s="68">
        <v>0</v>
      </c>
      <c r="L226" s="68">
        <v>0</v>
      </c>
    </row>
    <row r="227" spans="1:12" hidden="1" outlineLevel="1" x14ac:dyDescent="0.25">
      <c r="A227" s="79">
        <v>401.02080000000001</v>
      </c>
      <c r="B227" s="57" t="s">
        <v>617</v>
      </c>
      <c r="C227" s="68">
        <v>0</v>
      </c>
      <c r="D227" s="68">
        <v>12869.85</v>
      </c>
      <c r="E227" s="68">
        <v>64736</v>
      </c>
      <c r="F227" s="68">
        <v>64736</v>
      </c>
      <c r="G227" s="68">
        <v>0</v>
      </c>
      <c r="H227" s="68">
        <v>0</v>
      </c>
      <c r="I227" s="68">
        <v>64736</v>
      </c>
      <c r="J227" s="68">
        <v>64736</v>
      </c>
      <c r="K227" s="68">
        <v>0</v>
      </c>
      <c r="L227" s="68">
        <v>0</v>
      </c>
    </row>
    <row r="228" spans="1:12" hidden="1" outlineLevel="1" x14ac:dyDescent="0.25">
      <c r="A228" s="79">
        <v>401.02125999999998</v>
      </c>
      <c r="B228" s="57" t="s">
        <v>618</v>
      </c>
      <c r="C228" s="68">
        <v>0</v>
      </c>
      <c r="D228" s="68">
        <v>0</v>
      </c>
      <c r="E228" s="68">
        <v>139.35</v>
      </c>
      <c r="F228" s="68">
        <v>139.35</v>
      </c>
      <c r="G228" s="68">
        <v>0</v>
      </c>
      <c r="H228" s="68">
        <v>0</v>
      </c>
      <c r="I228" s="68">
        <v>139.35</v>
      </c>
      <c r="J228" s="68">
        <v>139.35</v>
      </c>
      <c r="K228" s="68">
        <v>0</v>
      </c>
      <c r="L228" s="68">
        <v>0</v>
      </c>
    </row>
    <row r="229" spans="1:12" hidden="1" outlineLevel="1" x14ac:dyDescent="0.25">
      <c r="A229" s="79">
        <v>401.02147000000002</v>
      </c>
      <c r="B229" s="57" t="s">
        <v>619</v>
      </c>
      <c r="C229" s="68">
        <v>0</v>
      </c>
      <c r="D229" s="68">
        <v>32137.78</v>
      </c>
      <c r="E229" s="68">
        <v>32165.23</v>
      </c>
      <c r="F229" s="68">
        <v>32137.78</v>
      </c>
      <c r="G229" s="68">
        <v>0</v>
      </c>
      <c r="H229" s="68">
        <v>0</v>
      </c>
      <c r="I229" s="68">
        <v>32165.23</v>
      </c>
      <c r="J229" s="68">
        <v>32137.78</v>
      </c>
      <c r="K229" s="68">
        <v>0</v>
      </c>
      <c r="L229" s="68">
        <v>-27.45</v>
      </c>
    </row>
    <row r="230" spans="1:12" hidden="1" outlineLevel="1" x14ac:dyDescent="0.25">
      <c r="A230" s="79">
        <v>401.02152999999998</v>
      </c>
      <c r="B230" s="57" t="s">
        <v>620</v>
      </c>
      <c r="C230" s="68">
        <v>0</v>
      </c>
      <c r="D230" s="68">
        <v>0</v>
      </c>
      <c r="E230" s="68">
        <v>2384.12</v>
      </c>
      <c r="F230" s="68">
        <v>2384.12</v>
      </c>
      <c r="G230" s="68">
        <v>0</v>
      </c>
      <c r="H230" s="68">
        <v>0</v>
      </c>
      <c r="I230" s="68">
        <v>2384.12</v>
      </c>
      <c r="J230" s="68">
        <v>2384.12</v>
      </c>
      <c r="K230" s="68">
        <v>0</v>
      </c>
      <c r="L230" s="68">
        <v>0</v>
      </c>
    </row>
    <row r="231" spans="1:12" hidden="1" outlineLevel="1" x14ac:dyDescent="0.25">
      <c r="A231" s="79">
        <v>401.02195</v>
      </c>
      <c r="B231" s="57" t="s">
        <v>621</v>
      </c>
      <c r="C231" s="68">
        <v>0</v>
      </c>
      <c r="D231" s="68">
        <v>0</v>
      </c>
      <c r="E231" s="68">
        <v>9628.5</v>
      </c>
      <c r="F231" s="68">
        <v>9628.5</v>
      </c>
      <c r="G231" s="68">
        <v>0</v>
      </c>
      <c r="H231" s="68">
        <v>0</v>
      </c>
      <c r="I231" s="68">
        <v>9628.5</v>
      </c>
      <c r="J231" s="68">
        <v>9628.5</v>
      </c>
      <c r="K231" s="68">
        <v>0</v>
      </c>
      <c r="L231" s="68">
        <v>0</v>
      </c>
    </row>
    <row r="232" spans="1:12" hidden="1" outlineLevel="1" x14ac:dyDescent="0.25">
      <c r="A232" s="79">
        <v>401.02199999999999</v>
      </c>
      <c r="B232" s="57" t="s">
        <v>622</v>
      </c>
      <c r="C232" s="68">
        <v>0</v>
      </c>
      <c r="D232" s="68">
        <v>1142.4000000000001</v>
      </c>
      <c r="E232" s="68">
        <v>15993.6</v>
      </c>
      <c r="F232" s="68">
        <v>15993.6</v>
      </c>
      <c r="G232" s="68">
        <v>1523.2</v>
      </c>
      <c r="H232" s="68">
        <v>1523.2</v>
      </c>
      <c r="I232" s="68">
        <v>17516.8</v>
      </c>
      <c r="J232" s="68">
        <v>17516.8</v>
      </c>
      <c r="K232" s="68">
        <v>0</v>
      </c>
      <c r="L232" s="68">
        <v>0</v>
      </c>
    </row>
    <row r="233" spans="1:12" hidden="1" outlineLevel="1" x14ac:dyDescent="0.25">
      <c r="A233" s="79">
        <v>401.02208000000002</v>
      </c>
      <c r="B233" s="57" t="s">
        <v>623</v>
      </c>
      <c r="C233" s="68">
        <v>0</v>
      </c>
      <c r="D233" s="68">
        <v>325.14999999999998</v>
      </c>
      <c r="E233" s="68">
        <v>3579.95</v>
      </c>
      <c r="F233" s="68">
        <v>3905.39</v>
      </c>
      <c r="G233" s="68">
        <v>325.44</v>
      </c>
      <c r="H233" s="68">
        <v>325.37</v>
      </c>
      <c r="I233" s="68">
        <v>3905.39</v>
      </c>
      <c r="J233" s="68">
        <v>4230.76</v>
      </c>
      <c r="K233" s="68">
        <v>0</v>
      </c>
      <c r="L233" s="68">
        <v>325.37</v>
      </c>
    </row>
    <row r="234" spans="1:12" hidden="1" outlineLevel="1" x14ac:dyDescent="0.25">
      <c r="A234" s="79">
        <v>401.02233000000001</v>
      </c>
      <c r="B234" s="57" t="s">
        <v>624</v>
      </c>
      <c r="C234" s="68">
        <v>0</v>
      </c>
      <c r="D234" s="68">
        <v>0</v>
      </c>
      <c r="E234" s="68">
        <v>5913.83</v>
      </c>
      <c r="F234" s="68">
        <v>5913.83</v>
      </c>
      <c r="G234" s="68">
        <v>1255.6300000000001</v>
      </c>
      <c r="H234" s="68">
        <v>1255.6300000000001</v>
      </c>
      <c r="I234" s="68">
        <v>7169.46</v>
      </c>
      <c r="J234" s="68">
        <v>7169.46</v>
      </c>
      <c r="K234" s="68">
        <v>0</v>
      </c>
      <c r="L234" s="68">
        <v>0</v>
      </c>
    </row>
    <row r="235" spans="1:12" hidden="1" outlineLevel="1" x14ac:dyDescent="0.25">
      <c r="A235" s="79">
        <v>401.02233999999999</v>
      </c>
      <c r="B235" s="57" t="s">
        <v>625</v>
      </c>
      <c r="C235" s="68">
        <v>0</v>
      </c>
      <c r="D235" s="68">
        <v>0</v>
      </c>
      <c r="E235" s="68">
        <v>217600</v>
      </c>
      <c r="F235" s="68">
        <v>217600</v>
      </c>
      <c r="G235" s="68">
        <v>27200</v>
      </c>
      <c r="H235" s="68">
        <v>27200</v>
      </c>
      <c r="I235" s="68">
        <v>244800</v>
      </c>
      <c r="J235" s="68">
        <v>244800</v>
      </c>
      <c r="K235" s="68">
        <v>0</v>
      </c>
      <c r="L235" s="68">
        <v>0</v>
      </c>
    </row>
    <row r="236" spans="1:12" hidden="1" outlineLevel="1" x14ac:dyDescent="0.25">
      <c r="A236" s="79">
        <v>401.02240999999998</v>
      </c>
      <c r="B236" s="57" t="s">
        <v>626</v>
      </c>
      <c r="C236" s="68">
        <v>0</v>
      </c>
      <c r="D236" s="68">
        <v>0</v>
      </c>
      <c r="E236" s="68">
        <v>775.98</v>
      </c>
      <c r="F236" s="68">
        <v>775.98</v>
      </c>
      <c r="G236" s="68">
        <v>341.98</v>
      </c>
      <c r="H236" s="68">
        <v>341.98</v>
      </c>
      <c r="I236" s="68">
        <v>1117.96</v>
      </c>
      <c r="J236" s="68">
        <v>1117.96</v>
      </c>
      <c r="K236" s="68">
        <v>0</v>
      </c>
      <c r="L236" s="68">
        <v>0</v>
      </c>
    </row>
    <row r="237" spans="1:12" hidden="1" outlineLevel="1" x14ac:dyDescent="0.25">
      <c r="A237" s="79">
        <v>401.02282000000002</v>
      </c>
      <c r="B237" s="57" t="s">
        <v>627</v>
      </c>
      <c r="C237" s="68">
        <v>0</v>
      </c>
      <c r="D237" s="68">
        <v>0</v>
      </c>
      <c r="E237" s="68">
        <v>3425</v>
      </c>
      <c r="F237" s="68">
        <v>3425</v>
      </c>
      <c r="G237" s="68">
        <v>3290</v>
      </c>
      <c r="H237" s="68">
        <v>3290</v>
      </c>
      <c r="I237" s="68">
        <v>6715</v>
      </c>
      <c r="J237" s="68">
        <v>6715</v>
      </c>
      <c r="K237" s="68">
        <v>0</v>
      </c>
      <c r="L237" s="68">
        <v>0</v>
      </c>
    </row>
    <row r="238" spans="1:12" hidden="1" outlineLevel="1" x14ac:dyDescent="0.25">
      <c r="A238" s="79">
        <v>401.02287000000001</v>
      </c>
      <c r="B238" s="57" t="s">
        <v>628</v>
      </c>
      <c r="C238" s="68">
        <v>0</v>
      </c>
      <c r="D238" s="68">
        <v>0</v>
      </c>
      <c r="E238" s="68">
        <v>18586.04</v>
      </c>
      <c r="F238" s="68">
        <v>18586.04</v>
      </c>
      <c r="G238" s="68">
        <v>0</v>
      </c>
      <c r="H238" s="68">
        <v>0</v>
      </c>
      <c r="I238" s="68">
        <v>18586.04</v>
      </c>
      <c r="J238" s="68">
        <v>18586.04</v>
      </c>
      <c r="K238" s="68">
        <v>0</v>
      </c>
      <c r="L238" s="68">
        <v>0</v>
      </c>
    </row>
    <row r="239" spans="1:12" hidden="1" outlineLevel="1" x14ac:dyDescent="0.25">
      <c r="A239" s="79">
        <v>401.02289999999999</v>
      </c>
      <c r="B239" s="57" t="s">
        <v>629</v>
      </c>
      <c r="C239" s="68">
        <v>0</v>
      </c>
      <c r="D239" s="68">
        <v>-1899.06</v>
      </c>
      <c r="E239" s="68">
        <v>268817.37</v>
      </c>
      <c r="F239" s="68">
        <v>279961.34999999998</v>
      </c>
      <c r="G239" s="68">
        <v>11143.99</v>
      </c>
      <c r="H239" s="68">
        <v>20651.68</v>
      </c>
      <c r="I239" s="68">
        <v>279961.36</v>
      </c>
      <c r="J239" s="68">
        <v>300613.03000000003</v>
      </c>
      <c r="K239" s="68">
        <v>0</v>
      </c>
      <c r="L239" s="68">
        <v>20651.669999999998</v>
      </c>
    </row>
    <row r="240" spans="1:12" hidden="1" outlineLevel="1" x14ac:dyDescent="0.25">
      <c r="A240" s="79">
        <v>401.02319999999997</v>
      </c>
      <c r="B240" s="57" t="s">
        <v>630</v>
      </c>
      <c r="C240" s="68">
        <v>0</v>
      </c>
      <c r="D240" s="68">
        <v>0</v>
      </c>
      <c r="E240" s="68">
        <v>104.13</v>
      </c>
      <c r="F240" s="68">
        <v>104.13</v>
      </c>
      <c r="G240" s="68">
        <v>0</v>
      </c>
      <c r="H240" s="68">
        <v>0</v>
      </c>
      <c r="I240" s="68">
        <v>104.13</v>
      </c>
      <c r="J240" s="68">
        <v>104.13</v>
      </c>
      <c r="K240" s="68">
        <v>0</v>
      </c>
      <c r="L240" s="68">
        <v>0</v>
      </c>
    </row>
    <row r="241" spans="1:12" hidden="1" outlineLevel="1" x14ac:dyDescent="0.25">
      <c r="A241" s="79">
        <v>401.02323000000001</v>
      </c>
      <c r="B241" s="57" t="s">
        <v>631</v>
      </c>
      <c r="C241" s="68">
        <v>0</v>
      </c>
      <c r="D241" s="68">
        <v>0</v>
      </c>
      <c r="E241" s="68">
        <v>4397.05</v>
      </c>
      <c r="F241" s="68">
        <v>4397.05</v>
      </c>
      <c r="G241" s="68">
        <v>0</v>
      </c>
      <c r="H241" s="68">
        <v>0</v>
      </c>
      <c r="I241" s="68">
        <v>4397.05</v>
      </c>
      <c r="J241" s="68">
        <v>4397.05</v>
      </c>
      <c r="K241" s="68">
        <v>0</v>
      </c>
      <c r="L241" s="68">
        <v>0</v>
      </c>
    </row>
    <row r="242" spans="1:12" hidden="1" outlineLevel="1" x14ac:dyDescent="0.25">
      <c r="A242" s="79">
        <v>401.02341999999999</v>
      </c>
      <c r="B242" s="57" t="s">
        <v>632</v>
      </c>
      <c r="C242" s="68">
        <v>0</v>
      </c>
      <c r="D242" s="68">
        <v>4279.76</v>
      </c>
      <c r="E242" s="68">
        <v>47114.720000000001</v>
      </c>
      <c r="F242" s="68">
        <v>51400.24</v>
      </c>
      <c r="G242" s="68">
        <v>4285.5200000000004</v>
      </c>
      <c r="H242" s="68">
        <v>4285.1899999999996</v>
      </c>
      <c r="I242" s="68">
        <v>51400.24</v>
      </c>
      <c r="J242" s="68">
        <v>55685.43</v>
      </c>
      <c r="K242" s="68">
        <v>0</v>
      </c>
      <c r="L242" s="68">
        <v>4285.1899999999996</v>
      </c>
    </row>
    <row r="243" spans="1:12" hidden="1" outlineLevel="1" x14ac:dyDescent="0.25">
      <c r="A243" s="79">
        <v>401.02363000000003</v>
      </c>
      <c r="B243" s="57" t="s">
        <v>633</v>
      </c>
      <c r="C243" s="68">
        <v>0</v>
      </c>
      <c r="D243" s="68">
        <v>0</v>
      </c>
      <c r="E243" s="68">
        <v>1480.18</v>
      </c>
      <c r="F243" s="68">
        <v>1480.18</v>
      </c>
      <c r="G243" s="68">
        <v>0</v>
      </c>
      <c r="H243" s="68">
        <v>0</v>
      </c>
      <c r="I243" s="68">
        <v>1480.18</v>
      </c>
      <c r="J243" s="68">
        <v>1480.18</v>
      </c>
      <c r="K243" s="68">
        <v>0</v>
      </c>
      <c r="L243" s="68">
        <v>0</v>
      </c>
    </row>
    <row r="244" spans="1:12" hidden="1" outlineLevel="1" x14ac:dyDescent="0.25">
      <c r="A244" s="79">
        <v>401.02433000000002</v>
      </c>
      <c r="B244" s="57" t="s">
        <v>634</v>
      </c>
      <c r="C244" s="68">
        <v>0</v>
      </c>
      <c r="D244" s="68">
        <v>6.82</v>
      </c>
      <c r="E244" s="68">
        <v>0</v>
      </c>
      <c r="F244" s="68">
        <v>6.82</v>
      </c>
      <c r="G244" s="68">
        <v>0</v>
      </c>
      <c r="H244" s="68">
        <v>0</v>
      </c>
      <c r="I244" s="68">
        <v>0</v>
      </c>
      <c r="J244" s="68">
        <v>6.82</v>
      </c>
      <c r="K244" s="68">
        <v>0</v>
      </c>
      <c r="L244" s="68">
        <v>6.82</v>
      </c>
    </row>
    <row r="245" spans="1:12" hidden="1" outlineLevel="1" x14ac:dyDescent="0.25">
      <c r="A245" s="79">
        <v>401.02458999999999</v>
      </c>
      <c r="B245" s="57" t="s">
        <v>635</v>
      </c>
      <c r="C245" s="68">
        <v>0</v>
      </c>
      <c r="D245" s="68">
        <v>0</v>
      </c>
      <c r="E245" s="68">
        <v>10187.34</v>
      </c>
      <c r="F245" s="68">
        <v>10187.34</v>
      </c>
      <c r="G245" s="68">
        <v>995.02</v>
      </c>
      <c r="H245" s="68">
        <v>995.02</v>
      </c>
      <c r="I245" s="68">
        <v>11182.36</v>
      </c>
      <c r="J245" s="68">
        <v>11182.36</v>
      </c>
      <c r="K245" s="68">
        <v>0</v>
      </c>
      <c r="L245" s="68">
        <v>0</v>
      </c>
    </row>
    <row r="246" spans="1:12" hidden="1" outlineLevel="1" x14ac:dyDescent="0.25">
      <c r="A246" s="79">
        <v>401.02467999999999</v>
      </c>
      <c r="B246" s="57" t="s">
        <v>636</v>
      </c>
      <c r="C246" s="68">
        <v>0</v>
      </c>
      <c r="D246" s="68">
        <v>0</v>
      </c>
      <c r="E246" s="68">
        <v>791.68</v>
      </c>
      <c r="F246" s="68">
        <v>941.58</v>
      </c>
      <c r="G246" s="68">
        <v>538.83000000000004</v>
      </c>
      <c r="H246" s="68">
        <v>538.83000000000004</v>
      </c>
      <c r="I246" s="68">
        <v>1330.51</v>
      </c>
      <c r="J246" s="68">
        <v>1480.41</v>
      </c>
      <c r="K246" s="68">
        <v>0</v>
      </c>
      <c r="L246" s="68">
        <v>149.9</v>
      </c>
    </row>
    <row r="247" spans="1:12" hidden="1" outlineLevel="1" x14ac:dyDescent="0.25">
      <c r="A247" s="79">
        <v>401.0247</v>
      </c>
      <c r="B247" s="57" t="s">
        <v>637</v>
      </c>
      <c r="C247" s="68">
        <v>0</v>
      </c>
      <c r="D247" s="68">
        <v>25850</v>
      </c>
      <c r="E247" s="68">
        <v>292350</v>
      </c>
      <c r="F247" s="68">
        <v>320200</v>
      </c>
      <c r="G247" s="68">
        <v>27850</v>
      </c>
      <c r="H247" s="68">
        <v>0</v>
      </c>
      <c r="I247" s="68">
        <v>320200</v>
      </c>
      <c r="J247" s="68">
        <v>320200</v>
      </c>
      <c r="K247" s="68">
        <v>0</v>
      </c>
      <c r="L247" s="68">
        <v>0</v>
      </c>
    </row>
    <row r="248" spans="1:12" hidden="1" outlineLevel="1" x14ac:dyDescent="0.25">
      <c r="A248" s="79">
        <v>401.02471000000003</v>
      </c>
      <c r="B248" s="57" t="s">
        <v>638</v>
      </c>
      <c r="C248" s="68">
        <v>0</v>
      </c>
      <c r="D248" s="68">
        <v>0</v>
      </c>
      <c r="E248" s="68">
        <v>260</v>
      </c>
      <c r="F248" s="68">
        <v>260</v>
      </c>
      <c r="G248" s="68">
        <v>0</v>
      </c>
      <c r="H248" s="68">
        <v>0</v>
      </c>
      <c r="I248" s="68">
        <v>260</v>
      </c>
      <c r="J248" s="68">
        <v>260</v>
      </c>
      <c r="K248" s="68">
        <v>0</v>
      </c>
      <c r="L248" s="68">
        <v>0</v>
      </c>
    </row>
    <row r="249" spans="1:12" hidden="1" outlineLevel="1" x14ac:dyDescent="0.25">
      <c r="A249" s="79">
        <v>401.02485000000001</v>
      </c>
      <c r="B249" s="57" t="s">
        <v>639</v>
      </c>
      <c r="C249" s="68">
        <v>0</v>
      </c>
      <c r="D249" s="68">
        <v>0</v>
      </c>
      <c r="E249" s="68">
        <v>488.5</v>
      </c>
      <c r="F249" s="68">
        <v>488.5</v>
      </c>
      <c r="G249" s="68">
        <v>0</v>
      </c>
      <c r="H249" s="68">
        <v>0</v>
      </c>
      <c r="I249" s="68">
        <v>488.5</v>
      </c>
      <c r="J249" s="68">
        <v>488.5</v>
      </c>
      <c r="K249" s="68">
        <v>0</v>
      </c>
      <c r="L249" s="68">
        <v>0</v>
      </c>
    </row>
    <row r="250" spans="1:12" hidden="1" outlineLevel="1" x14ac:dyDescent="0.25">
      <c r="A250" s="79">
        <v>401.02485999999999</v>
      </c>
      <c r="B250" s="57" t="s">
        <v>640</v>
      </c>
      <c r="C250" s="68">
        <v>0</v>
      </c>
      <c r="D250" s="68">
        <v>0</v>
      </c>
      <c r="E250" s="68">
        <v>5754</v>
      </c>
      <c r="F250" s="68">
        <v>5754</v>
      </c>
      <c r="G250" s="68">
        <v>0</v>
      </c>
      <c r="H250" s="68">
        <v>0</v>
      </c>
      <c r="I250" s="68">
        <v>5754</v>
      </c>
      <c r="J250" s="68">
        <v>5754</v>
      </c>
      <c r="K250" s="68">
        <v>0</v>
      </c>
      <c r="L250" s="68">
        <v>0</v>
      </c>
    </row>
    <row r="251" spans="1:12" hidden="1" outlineLevel="1" x14ac:dyDescent="0.25">
      <c r="A251" s="79">
        <v>401.02510000000001</v>
      </c>
      <c r="B251" s="57" t="s">
        <v>641</v>
      </c>
      <c r="C251" s="68">
        <v>0</v>
      </c>
      <c r="D251" s="68">
        <v>0</v>
      </c>
      <c r="E251" s="68">
        <v>24</v>
      </c>
      <c r="F251" s="68">
        <v>24</v>
      </c>
      <c r="G251" s="68">
        <v>0</v>
      </c>
      <c r="H251" s="68">
        <v>0</v>
      </c>
      <c r="I251" s="68">
        <v>24</v>
      </c>
      <c r="J251" s="68">
        <v>24</v>
      </c>
      <c r="K251" s="68">
        <v>0</v>
      </c>
      <c r="L251" s="68">
        <v>0</v>
      </c>
    </row>
    <row r="252" spans="1:12" hidden="1" outlineLevel="1" x14ac:dyDescent="0.25">
      <c r="A252" s="79">
        <v>401.02535999999998</v>
      </c>
      <c r="B252" s="57" t="s">
        <v>642</v>
      </c>
      <c r="C252" s="68">
        <v>0</v>
      </c>
      <c r="D252" s="68">
        <v>0</v>
      </c>
      <c r="E252" s="68">
        <v>300</v>
      </c>
      <c r="F252" s="68">
        <v>330</v>
      </c>
      <c r="G252" s="68">
        <v>316</v>
      </c>
      <c r="H252" s="68">
        <v>286</v>
      </c>
      <c r="I252" s="68">
        <v>616</v>
      </c>
      <c r="J252" s="68">
        <v>616</v>
      </c>
      <c r="K252" s="68">
        <v>0</v>
      </c>
      <c r="L252" s="68">
        <v>0</v>
      </c>
    </row>
    <row r="253" spans="1:12" hidden="1" outlineLevel="1" x14ac:dyDescent="0.25">
      <c r="A253" s="79">
        <v>401.02573000000001</v>
      </c>
      <c r="B253" s="57" t="s">
        <v>643</v>
      </c>
      <c r="C253" s="68">
        <v>0</v>
      </c>
      <c r="D253" s="68">
        <v>0</v>
      </c>
      <c r="E253" s="68">
        <v>19724.25</v>
      </c>
      <c r="F253" s="68">
        <v>19724.25</v>
      </c>
      <c r="G253" s="68">
        <v>0</v>
      </c>
      <c r="H253" s="68">
        <v>0</v>
      </c>
      <c r="I253" s="68">
        <v>19724.25</v>
      </c>
      <c r="J253" s="68">
        <v>19724.25</v>
      </c>
      <c r="K253" s="68">
        <v>0</v>
      </c>
      <c r="L253" s="68">
        <v>0</v>
      </c>
    </row>
    <row r="254" spans="1:12" hidden="1" outlineLevel="1" x14ac:dyDescent="0.25">
      <c r="A254" s="79">
        <v>401.02573999999998</v>
      </c>
      <c r="B254" s="57" t="s">
        <v>644</v>
      </c>
      <c r="C254" s="68">
        <v>0</v>
      </c>
      <c r="D254" s="68">
        <v>0</v>
      </c>
      <c r="E254" s="68">
        <v>5433.32</v>
      </c>
      <c r="F254" s="68">
        <v>5433.32</v>
      </c>
      <c r="G254" s="68">
        <v>0</v>
      </c>
      <c r="H254" s="68">
        <v>0</v>
      </c>
      <c r="I254" s="68">
        <v>5433.32</v>
      </c>
      <c r="J254" s="68">
        <v>5433.32</v>
      </c>
      <c r="K254" s="68">
        <v>0</v>
      </c>
      <c r="L254" s="68">
        <v>0</v>
      </c>
    </row>
    <row r="255" spans="1:12" hidden="1" outlineLevel="1" x14ac:dyDescent="0.25">
      <c r="A255" s="79">
        <v>401.02602000000002</v>
      </c>
      <c r="B255" s="57" t="s">
        <v>645</v>
      </c>
      <c r="C255" s="68">
        <v>0</v>
      </c>
      <c r="D255" s="68">
        <v>1516.85</v>
      </c>
      <c r="E255" s="68">
        <v>28487.43</v>
      </c>
      <c r="F255" s="68">
        <v>28432.11</v>
      </c>
      <c r="G255" s="68">
        <v>2592.15</v>
      </c>
      <c r="H255" s="68">
        <v>2592.16</v>
      </c>
      <c r="I255" s="68">
        <v>31079.58</v>
      </c>
      <c r="J255" s="68">
        <v>31024.27</v>
      </c>
      <c r="K255" s="68">
        <v>0</v>
      </c>
      <c r="L255" s="68">
        <v>-55.31</v>
      </c>
    </row>
    <row r="256" spans="1:12" hidden="1" outlineLevel="1" x14ac:dyDescent="0.25">
      <c r="A256" s="79">
        <v>401.02604000000002</v>
      </c>
      <c r="B256" s="57" t="s">
        <v>646</v>
      </c>
      <c r="C256" s="68">
        <v>0</v>
      </c>
      <c r="D256" s="68">
        <v>0</v>
      </c>
      <c r="E256" s="68">
        <v>2734.1</v>
      </c>
      <c r="F256" s="68">
        <v>2734.1</v>
      </c>
      <c r="G256" s="68">
        <v>1424.85</v>
      </c>
      <c r="H256" s="68">
        <v>1424.85</v>
      </c>
      <c r="I256" s="68">
        <v>4158.95</v>
      </c>
      <c r="J256" s="68">
        <v>4158.95</v>
      </c>
      <c r="K256" s="68">
        <v>0</v>
      </c>
      <c r="L256" s="68">
        <v>0</v>
      </c>
    </row>
    <row r="257" spans="1:12" hidden="1" outlineLevel="1" x14ac:dyDescent="0.25">
      <c r="A257" s="79">
        <v>401.02607</v>
      </c>
      <c r="B257" s="57" t="s">
        <v>647</v>
      </c>
      <c r="C257" s="68">
        <v>0</v>
      </c>
      <c r="D257" s="68">
        <v>0</v>
      </c>
      <c r="E257" s="68">
        <v>993.2</v>
      </c>
      <c r="F257" s="68">
        <v>993.2</v>
      </c>
      <c r="G257" s="68">
        <v>0</v>
      </c>
      <c r="H257" s="68">
        <v>0</v>
      </c>
      <c r="I257" s="68">
        <v>993.2</v>
      </c>
      <c r="J257" s="68">
        <v>993.2</v>
      </c>
      <c r="K257" s="68">
        <v>0</v>
      </c>
      <c r="L257" s="68">
        <v>0</v>
      </c>
    </row>
    <row r="258" spans="1:12" hidden="1" outlineLevel="1" x14ac:dyDescent="0.25">
      <c r="A258" s="79">
        <v>401.02611000000002</v>
      </c>
      <c r="B258" s="57" t="s">
        <v>648</v>
      </c>
      <c r="C258" s="68">
        <v>0</v>
      </c>
      <c r="D258" s="68">
        <v>0</v>
      </c>
      <c r="E258" s="68">
        <v>0.47</v>
      </c>
      <c r="F258" s="68">
        <v>538</v>
      </c>
      <c r="G258" s="68">
        <v>537.53</v>
      </c>
      <c r="H258" s="68">
        <v>0</v>
      </c>
      <c r="I258" s="68">
        <v>538</v>
      </c>
      <c r="J258" s="68">
        <v>538</v>
      </c>
      <c r="K258" s="68">
        <v>0</v>
      </c>
      <c r="L258" s="68">
        <v>0</v>
      </c>
    </row>
    <row r="259" spans="1:12" hidden="1" outlineLevel="1" x14ac:dyDescent="0.25">
      <c r="A259" s="79">
        <v>401.02623999999997</v>
      </c>
      <c r="B259" s="57" t="s">
        <v>649</v>
      </c>
      <c r="C259" s="68">
        <v>0</v>
      </c>
      <c r="D259" s="68">
        <v>-59.59</v>
      </c>
      <c r="E259" s="68">
        <v>0</v>
      </c>
      <c r="F259" s="68">
        <v>-59.59</v>
      </c>
      <c r="G259" s="68">
        <v>0</v>
      </c>
      <c r="H259" s="68">
        <v>0</v>
      </c>
      <c r="I259" s="68">
        <v>0</v>
      </c>
      <c r="J259" s="68">
        <v>-59.59</v>
      </c>
      <c r="K259" s="68">
        <v>0</v>
      </c>
      <c r="L259" s="68">
        <v>-59.59</v>
      </c>
    </row>
    <row r="260" spans="1:12" hidden="1" outlineLevel="1" x14ac:dyDescent="0.25">
      <c r="A260" s="79">
        <v>401.02625</v>
      </c>
      <c r="B260" s="57" t="s">
        <v>650</v>
      </c>
      <c r="C260" s="68">
        <v>0</v>
      </c>
      <c r="D260" s="68">
        <v>207.86</v>
      </c>
      <c r="E260" s="68">
        <v>2024.32</v>
      </c>
      <c r="F260" s="68">
        <v>2232.1799999999998</v>
      </c>
      <c r="G260" s="68">
        <v>0</v>
      </c>
      <c r="H260" s="68">
        <v>0</v>
      </c>
      <c r="I260" s="68">
        <v>2024.32</v>
      </c>
      <c r="J260" s="68">
        <v>2232.1799999999998</v>
      </c>
      <c r="K260" s="68">
        <v>0</v>
      </c>
      <c r="L260" s="68">
        <v>207.86</v>
      </c>
    </row>
    <row r="261" spans="1:12" hidden="1" outlineLevel="1" x14ac:dyDescent="0.25">
      <c r="A261" s="79">
        <v>401.02625999999998</v>
      </c>
      <c r="B261" s="57" t="s">
        <v>651</v>
      </c>
      <c r="C261" s="68">
        <v>0</v>
      </c>
      <c r="D261" s="68">
        <v>0</v>
      </c>
      <c r="E261" s="68">
        <v>769.91</v>
      </c>
      <c r="F261" s="68">
        <v>769.93</v>
      </c>
      <c r="G261" s="68">
        <v>0</v>
      </c>
      <c r="H261" s="68">
        <v>0</v>
      </c>
      <c r="I261" s="68">
        <v>769.91</v>
      </c>
      <c r="J261" s="68">
        <v>769.93</v>
      </c>
      <c r="K261" s="68">
        <v>0</v>
      </c>
      <c r="L261" s="68">
        <v>0.02</v>
      </c>
    </row>
    <row r="262" spans="1:12" hidden="1" outlineLevel="1" x14ac:dyDescent="0.25">
      <c r="A262" s="79">
        <v>401.02677</v>
      </c>
      <c r="B262" s="57" t="s">
        <v>652</v>
      </c>
      <c r="C262" s="68">
        <v>0</v>
      </c>
      <c r="D262" s="68">
        <v>0</v>
      </c>
      <c r="E262" s="68">
        <v>3553.15</v>
      </c>
      <c r="F262" s="68">
        <v>3553.15</v>
      </c>
      <c r="G262" s="68">
        <v>0</v>
      </c>
      <c r="H262" s="68">
        <v>0</v>
      </c>
      <c r="I262" s="68">
        <v>3553.15</v>
      </c>
      <c r="J262" s="68">
        <v>3553.15</v>
      </c>
      <c r="K262" s="68">
        <v>0</v>
      </c>
      <c r="L262" s="68">
        <v>0</v>
      </c>
    </row>
    <row r="263" spans="1:12" hidden="1" outlineLevel="1" x14ac:dyDescent="0.25">
      <c r="A263" s="79">
        <v>401.02681000000001</v>
      </c>
      <c r="B263" s="57" t="s">
        <v>653</v>
      </c>
      <c r="C263" s="68">
        <v>0</v>
      </c>
      <c r="D263" s="68">
        <v>4475</v>
      </c>
      <c r="E263" s="68">
        <v>52965</v>
      </c>
      <c r="F263" s="68">
        <v>52965</v>
      </c>
      <c r="G263" s="68">
        <v>0</v>
      </c>
      <c r="H263" s="68">
        <v>0</v>
      </c>
      <c r="I263" s="68">
        <v>52965</v>
      </c>
      <c r="J263" s="68">
        <v>52965</v>
      </c>
      <c r="K263" s="68">
        <v>0</v>
      </c>
      <c r="L263" s="68">
        <v>0</v>
      </c>
    </row>
    <row r="264" spans="1:12" hidden="1" outlineLevel="1" x14ac:dyDescent="0.25">
      <c r="A264" s="79">
        <v>401.02683000000002</v>
      </c>
      <c r="B264" s="57" t="s">
        <v>654</v>
      </c>
      <c r="C264" s="68">
        <v>0</v>
      </c>
      <c r="D264" s="68">
        <v>0.01</v>
      </c>
      <c r="E264" s="68">
        <v>0</v>
      </c>
      <c r="F264" s="68">
        <v>0.01</v>
      </c>
      <c r="G264" s="68">
        <v>0</v>
      </c>
      <c r="H264" s="68">
        <v>0</v>
      </c>
      <c r="I264" s="68">
        <v>0</v>
      </c>
      <c r="J264" s="68">
        <v>0.01</v>
      </c>
      <c r="K264" s="68">
        <v>0</v>
      </c>
      <c r="L264" s="68">
        <v>0.01</v>
      </c>
    </row>
    <row r="265" spans="1:12" hidden="1" outlineLevel="1" x14ac:dyDescent="0.25">
      <c r="A265" s="79">
        <v>401.02757000000003</v>
      </c>
      <c r="B265" s="57" t="s">
        <v>655</v>
      </c>
      <c r="C265" s="68">
        <v>0</v>
      </c>
      <c r="D265" s="68">
        <v>0</v>
      </c>
      <c r="E265" s="68">
        <v>0</v>
      </c>
      <c r="F265" s="68">
        <v>450</v>
      </c>
      <c r="G265" s="68">
        <v>0</v>
      </c>
      <c r="H265" s="68">
        <v>0</v>
      </c>
      <c r="I265" s="68">
        <v>0</v>
      </c>
      <c r="J265" s="68">
        <v>450</v>
      </c>
      <c r="K265" s="68">
        <v>0</v>
      </c>
      <c r="L265" s="68">
        <v>450</v>
      </c>
    </row>
    <row r="266" spans="1:12" hidden="1" outlineLevel="1" x14ac:dyDescent="0.25">
      <c r="A266" s="79">
        <v>401.02769000000001</v>
      </c>
      <c r="B266" s="57" t="s">
        <v>656</v>
      </c>
      <c r="C266" s="68">
        <v>0</v>
      </c>
      <c r="D266" s="68">
        <v>0</v>
      </c>
      <c r="E266" s="68">
        <v>9108.26</v>
      </c>
      <c r="F266" s="68">
        <v>9108.26</v>
      </c>
      <c r="G266" s="68">
        <v>0</v>
      </c>
      <c r="H266" s="68">
        <v>0</v>
      </c>
      <c r="I266" s="68">
        <v>9108.26</v>
      </c>
      <c r="J266" s="68">
        <v>9108.26</v>
      </c>
      <c r="K266" s="68">
        <v>0</v>
      </c>
      <c r="L266" s="68">
        <v>0</v>
      </c>
    </row>
    <row r="267" spans="1:12" hidden="1" outlineLevel="1" x14ac:dyDescent="0.25">
      <c r="A267" s="79">
        <v>401.02771000000001</v>
      </c>
      <c r="B267" s="57" t="s">
        <v>657</v>
      </c>
      <c r="C267" s="68">
        <v>0</v>
      </c>
      <c r="D267" s="68">
        <v>0</v>
      </c>
      <c r="E267" s="68">
        <v>605</v>
      </c>
      <c r="F267" s="68">
        <v>605</v>
      </c>
      <c r="G267" s="68">
        <v>0</v>
      </c>
      <c r="H267" s="68">
        <v>0</v>
      </c>
      <c r="I267" s="68">
        <v>605</v>
      </c>
      <c r="J267" s="68">
        <v>605</v>
      </c>
      <c r="K267" s="68">
        <v>0</v>
      </c>
      <c r="L267" s="68">
        <v>0</v>
      </c>
    </row>
    <row r="268" spans="1:12" hidden="1" outlineLevel="1" x14ac:dyDescent="0.25">
      <c r="A268" s="79">
        <v>401.02773000000002</v>
      </c>
      <c r="B268" s="57" t="s">
        <v>658</v>
      </c>
      <c r="C268" s="68">
        <v>0</v>
      </c>
      <c r="D268" s="68">
        <v>0</v>
      </c>
      <c r="E268" s="68">
        <v>39605.230000000003</v>
      </c>
      <c r="F268" s="68">
        <v>39605.230000000003</v>
      </c>
      <c r="G268" s="68">
        <v>0</v>
      </c>
      <c r="H268" s="68">
        <v>0</v>
      </c>
      <c r="I268" s="68">
        <v>39605.230000000003</v>
      </c>
      <c r="J268" s="68">
        <v>39605.230000000003</v>
      </c>
      <c r="K268" s="68">
        <v>0</v>
      </c>
      <c r="L268" s="68">
        <v>0</v>
      </c>
    </row>
    <row r="269" spans="1:12" hidden="1" outlineLevel="1" x14ac:dyDescent="0.25">
      <c r="A269" s="79">
        <v>401.02809000000002</v>
      </c>
      <c r="B269" s="57" t="s">
        <v>659</v>
      </c>
      <c r="C269" s="68">
        <v>0</v>
      </c>
      <c r="D269" s="68">
        <v>0</v>
      </c>
      <c r="E269" s="68">
        <v>1152887.6299999999</v>
      </c>
      <c r="F269" s="68">
        <v>1266422.77</v>
      </c>
      <c r="G269" s="68">
        <v>0</v>
      </c>
      <c r="H269" s="68">
        <v>5220</v>
      </c>
      <c r="I269" s="68">
        <v>1152887.6299999999</v>
      </c>
      <c r="J269" s="68">
        <v>1271642.77</v>
      </c>
      <c r="K269" s="68">
        <v>0</v>
      </c>
      <c r="L269" s="68">
        <v>118755.14</v>
      </c>
    </row>
    <row r="270" spans="1:12" hidden="1" outlineLevel="1" x14ac:dyDescent="0.25">
      <c r="A270" s="79">
        <v>401.02811000000003</v>
      </c>
      <c r="B270" s="57" t="s">
        <v>660</v>
      </c>
      <c r="C270" s="68">
        <v>0</v>
      </c>
      <c r="D270" s="68">
        <v>0</v>
      </c>
      <c r="E270" s="68">
        <v>249.9</v>
      </c>
      <c r="F270" s="68">
        <v>261.8</v>
      </c>
      <c r="G270" s="68">
        <v>487.9</v>
      </c>
      <c r="H270" s="68">
        <v>476</v>
      </c>
      <c r="I270" s="68">
        <v>737.8</v>
      </c>
      <c r="J270" s="68">
        <v>737.8</v>
      </c>
      <c r="K270" s="68">
        <v>0</v>
      </c>
      <c r="L270" s="68">
        <v>0</v>
      </c>
    </row>
    <row r="271" spans="1:12" hidden="1" outlineLevel="1" x14ac:dyDescent="0.25">
      <c r="A271" s="79">
        <v>401.02812</v>
      </c>
      <c r="B271" s="57" t="s">
        <v>661</v>
      </c>
      <c r="C271" s="68">
        <v>0</v>
      </c>
      <c r="D271" s="68">
        <v>0</v>
      </c>
      <c r="E271" s="68">
        <v>7215.32</v>
      </c>
      <c r="F271" s="68">
        <v>7215.32</v>
      </c>
      <c r="G271" s="68">
        <v>0</v>
      </c>
      <c r="H271" s="68">
        <v>0</v>
      </c>
      <c r="I271" s="68">
        <v>7215.32</v>
      </c>
      <c r="J271" s="68">
        <v>7215.32</v>
      </c>
      <c r="K271" s="68">
        <v>0</v>
      </c>
      <c r="L271" s="68">
        <v>0</v>
      </c>
    </row>
    <row r="272" spans="1:12" hidden="1" outlineLevel="1" x14ac:dyDescent="0.25">
      <c r="A272" s="79">
        <v>401.02812999999998</v>
      </c>
      <c r="B272" s="57" t="s">
        <v>662</v>
      </c>
      <c r="C272" s="68">
        <v>0</v>
      </c>
      <c r="D272" s="68">
        <v>30226</v>
      </c>
      <c r="E272" s="68">
        <v>344267</v>
      </c>
      <c r="F272" s="68">
        <v>374850</v>
      </c>
      <c r="G272" s="68">
        <v>30583</v>
      </c>
      <c r="H272" s="68">
        <v>0</v>
      </c>
      <c r="I272" s="68">
        <v>374850</v>
      </c>
      <c r="J272" s="68">
        <v>374850</v>
      </c>
      <c r="K272" s="68">
        <v>0</v>
      </c>
      <c r="L272" s="68">
        <v>0</v>
      </c>
    </row>
    <row r="273" spans="1:12" hidden="1" outlineLevel="1" x14ac:dyDescent="0.25">
      <c r="A273" s="79">
        <v>401.02814000000001</v>
      </c>
      <c r="B273" s="57" t="s">
        <v>663</v>
      </c>
      <c r="C273" s="68">
        <v>0</v>
      </c>
      <c r="D273" s="68">
        <v>575</v>
      </c>
      <c r="E273" s="68">
        <v>7833.48</v>
      </c>
      <c r="F273" s="68">
        <v>8115.56</v>
      </c>
      <c r="G273" s="68">
        <v>2578.5</v>
      </c>
      <c r="H273" s="68">
        <v>3241.39</v>
      </c>
      <c r="I273" s="68">
        <v>10411.98</v>
      </c>
      <c r="J273" s="68">
        <v>11356.95</v>
      </c>
      <c r="K273" s="68">
        <v>0</v>
      </c>
      <c r="L273" s="68">
        <v>944.97</v>
      </c>
    </row>
    <row r="274" spans="1:12" hidden="1" outlineLevel="1" x14ac:dyDescent="0.25">
      <c r="A274" s="79">
        <v>401.02852999999999</v>
      </c>
      <c r="B274" s="57" t="s">
        <v>664</v>
      </c>
      <c r="C274" s="68">
        <v>0</v>
      </c>
      <c r="D274" s="68">
        <v>17515.32</v>
      </c>
      <c r="E274" s="68">
        <v>196796.28</v>
      </c>
      <c r="F274" s="68">
        <v>214869.4</v>
      </c>
      <c r="G274" s="68">
        <v>18073.12</v>
      </c>
      <c r="H274" s="68">
        <v>17515.32</v>
      </c>
      <c r="I274" s="68">
        <v>214869.4</v>
      </c>
      <c r="J274" s="68">
        <v>232384.72</v>
      </c>
      <c r="K274" s="68">
        <v>0</v>
      </c>
      <c r="L274" s="68">
        <v>17515.32</v>
      </c>
    </row>
    <row r="275" spans="1:12" hidden="1" outlineLevel="1" x14ac:dyDescent="0.25">
      <c r="A275" s="79">
        <v>401.02910000000003</v>
      </c>
      <c r="B275" s="57" t="s">
        <v>665</v>
      </c>
      <c r="C275" s="68">
        <v>0</v>
      </c>
      <c r="D275" s="68">
        <v>0</v>
      </c>
      <c r="E275" s="68">
        <v>8088.43</v>
      </c>
      <c r="F275" s="68">
        <v>8088.43</v>
      </c>
      <c r="G275" s="68">
        <v>0</v>
      </c>
      <c r="H275" s="68">
        <v>0</v>
      </c>
      <c r="I275" s="68">
        <v>8088.43</v>
      </c>
      <c r="J275" s="68">
        <v>8088.43</v>
      </c>
      <c r="K275" s="68">
        <v>0</v>
      </c>
      <c r="L275" s="68">
        <v>0</v>
      </c>
    </row>
    <row r="276" spans="1:12" hidden="1" outlineLevel="1" x14ac:dyDescent="0.25">
      <c r="A276" s="79">
        <v>401.02911</v>
      </c>
      <c r="B276" s="57" t="s">
        <v>666</v>
      </c>
      <c r="C276" s="68">
        <v>0</v>
      </c>
      <c r="D276" s="68">
        <v>0</v>
      </c>
      <c r="E276" s="68">
        <v>2340.8000000000002</v>
      </c>
      <c r="F276" s="68">
        <v>2340.8000000000002</v>
      </c>
      <c r="G276" s="68">
        <v>0</v>
      </c>
      <c r="H276" s="68">
        <v>0</v>
      </c>
      <c r="I276" s="68">
        <v>2340.8000000000002</v>
      </c>
      <c r="J276" s="68">
        <v>2340.8000000000002</v>
      </c>
      <c r="K276" s="68">
        <v>0</v>
      </c>
      <c r="L276" s="68">
        <v>0</v>
      </c>
    </row>
    <row r="277" spans="1:12" hidden="1" outlineLevel="1" x14ac:dyDescent="0.25">
      <c r="A277" s="79">
        <v>401.02911999999998</v>
      </c>
      <c r="B277" s="57" t="s">
        <v>667</v>
      </c>
      <c r="C277" s="68">
        <v>0</v>
      </c>
      <c r="D277" s="68">
        <v>51.74</v>
      </c>
      <c r="E277" s="68">
        <v>552.34</v>
      </c>
      <c r="F277" s="68">
        <v>552.34</v>
      </c>
      <c r="G277" s="68">
        <v>68.67</v>
      </c>
      <c r="H277" s="68">
        <v>68.67</v>
      </c>
      <c r="I277" s="68">
        <v>621.01</v>
      </c>
      <c r="J277" s="68">
        <v>621.01</v>
      </c>
      <c r="K277" s="68">
        <v>0</v>
      </c>
      <c r="L277" s="68">
        <v>0</v>
      </c>
    </row>
    <row r="278" spans="1:12" hidden="1" outlineLevel="1" x14ac:dyDescent="0.25">
      <c r="A278" s="79">
        <v>401.02913999999998</v>
      </c>
      <c r="B278" s="57" t="s">
        <v>668</v>
      </c>
      <c r="C278" s="68">
        <v>0</v>
      </c>
      <c r="D278" s="68">
        <v>2069.09</v>
      </c>
      <c r="E278" s="68">
        <v>2069.09</v>
      </c>
      <c r="F278" s="68">
        <v>2069.09</v>
      </c>
      <c r="G278" s="68">
        <v>0</v>
      </c>
      <c r="H278" s="68">
        <v>0</v>
      </c>
      <c r="I278" s="68">
        <v>2069.09</v>
      </c>
      <c r="J278" s="68">
        <v>2069.09</v>
      </c>
      <c r="K278" s="68">
        <v>0</v>
      </c>
      <c r="L278" s="68">
        <v>0</v>
      </c>
    </row>
    <row r="279" spans="1:12" hidden="1" outlineLevel="1" x14ac:dyDescent="0.25">
      <c r="A279" s="79">
        <v>401.02936999999997</v>
      </c>
      <c r="B279" s="57" t="s">
        <v>669</v>
      </c>
      <c r="C279" s="68">
        <v>0</v>
      </c>
      <c r="D279" s="68">
        <v>0</v>
      </c>
      <c r="E279" s="68">
        <v>147.97999999999999</v>
      </c>
      <c r="F279" s="68">
        <v>147.97999999999999</v>
      </c>
      <c r="G279" s="68">
        <v>0</v>
      </c>
      <c r="H279" s="68">
        <v>0</v>
      </c>
      <c r="I279" s="68">
        <v>147.97999999999999</v>
      </c>
      <c r="J279" s="68">
        <v>147.97999999999999</v>
      </c>
      <c r="K279" s="68">
        <v>0</v>
      </c>
      <c r="L279" s="68">
        <v>0</v>
      </c>
    </row>
    <row r="280" spans="1:12" hidden="1" outlineLevel="1" x14ac:dyDescent="0.25">
      <c r="A280" s="79">
        <v>401.02960999999999</v>
      </c>
      <c r="B280" s="57" t="s">
        <v>670</v>
      </c>
      <c r="C280" s="68">
        <v>0</v>
      </c>
      <c r="D280" s="68">
        <v>0</v>
      </c>
      <c r="E280" s="68">
        <v>1288</v>
      </c>
      <c r="F280" s="68">
        <v>1982.4</v>
      </c>
      <c r="G280" s="68">
        <v>0</v>
      </c>
      <c r="H280" s="68">
        <v>0</v>
      </c>
      <c r="I280" s="68">
        <v>1288</v>
      </c>
      <c r="J280" s="68">
        <v>1982.4</v>
      </c>
      <c r="K280" s="68">
        <v>0</v>
      </c>
      <c r="L280" s="68">
        <v>694.4</v>
      </c>
    </row>
    <row r="281" spans="1:12" hidden="1" outlineLevel="1" x14ac:dyDescent="0.25">
      <c r="A281" s="79">
        <v>401.02962000000002</v>
      </c>
      <c r="B281" s="57" t="s">
        <v>671</v>
      </c>
      <c r="C281" s="68">
        <v>0</v>
      </c>
      <c r="D281" s="68">
        <v>0</v>
      </c>
      <c r="E281" s="68">
        <v>4288.01</v>
      </c>
      <c r="F281" s="68">
        <v>4288.01</v>
      </c>
      <c r="G281" s="68">
        <v>0</v>
      </c>
      <c r="H281" s="68">
        <v>0</v>
      </c>
      <c r="I281" s="68">
        <v>4288.01</v>
      </c>
      <c r="J281" s="68">
        <v>4288.01</v>
      </c>
      <c r="K281" s="68">
        <v>0</v>
      </c>
      <c r="L281" s="68">
        <v>0</v>
      </c>
    </row>
    <row r="282" spans="1:12" hidden="1" outlineLevel="1" x14ac:dyDescent="0.25">
      <c r="A282" s="79">
        <v>401.02967999999998</v>
      </c>
      <c r="B282" s="57" t="s">
        <v>672</v>
      </c>
      <c r="C282" s="68">
        <v>0</v>
      </c>
      <c r="D282" s="68">
        <v>0</v>
      </c>
      <c r="E282" s="68">
        <v>12433.75</v>
      </c>
      <c r="F282" s="68">
        <v>12428.75</v>
      </c>
      <c r="G282" s="68">
        <v>0</v>
      </c>
      <c r="H282" s="68">
        <v>0</v>
      </c>
      <c r="I282" s="68">
        <v>12433.75</v>
      </c>
      <c r="J282" s="68">
        <v>12428.75</v>
      </c>
      <c r="K282" s="68">
        <v>0</v>
      </c>
      <c r="L282" s="68">
        <v>-5</v>
      </c>
    </row>
    <row r="283" spans="1:12" hidden="1" outlineLevel="1" x14ac:dyDescent="0.25">
      <c r="A283" s="79">
        <v>401.02990999999997</v>
      </c>
      <c r="B283" s="57" t="s">
        <v>673</v>
      </c>
      <c r="C283" s="68">
        <v>0</v>
      </c>
      <c r="D283" s="68">
        <v>-1018.33</v>
      </c>
      <c r="E283" s="68">
        <v>75906.41</v>
      </c>
      <c r="F283" s="68">
        <v>74888.08</v>
      </c>
      <c r="G283" s="68">
        <v>0</v>
      </c>
      <c r="H283" s="68">
        <v>0</v>
      </c>
      <c r="I283" s="68">
        <v>75906.41</v>
      </c>
      <c r="J283" s="68">
        <v>74888.08</v>
      </c>
      <c r="K283" s="68">
        <v>0</v>
      </c>
      <c r="L283" s="68">
        <v>-1018.33</v>
      </c>
    </row>
    <row r="284" spans="1:12" hidden="1" outlineLevel="1" x14ac:dyDescent="0.25">
      <c r="A284" s="79">
        <v>401.02994000000001</v>
      </c>
      <c r="B284" s="57" t="s">
        <v>674</v>
      </c>
      <c r="C284" s="68">
        <v>0</v>
      </c>
      <c r="D284" s="68">
        <v>0.02</v>
      </c>
      <c r="E284" s="68">
        <v>0</v>
      </c>
      <c r="F284" s="68">
        <v>0.02</v>
      </c>
      <c r="G284" s="68">
        <v>0</v>
      </c>
      <c r="H284" s="68">
        <v>0</v>
      </c>
      <c r="I284" s="68">
        <v>0</v>
      </c>
      <c r="J284" s="68">
        <v>0.02</v>
      </c>
      <c r="K284" s="68">
        <v>0</v>
      </c>
      <c r="L284" s="68">
        <v>0.02</v>
      </c>
    </row>
    <row r="285" spans="1:12" hidden="1" outlineLevel="1" x14ac:dyDescent="0.25">
      <c r="A285" s="79">
        <v>401.03021999999999</v>
      </c>
      <c r="B285" s="57" t="s">
        <v>675</v>
      </c>
      <c r="C285" s="68">
        <v>0</v>
      </c>
      <c r="D285" s="68">
        <v>0</v>
      </c>
      <c r="E285" s="68">
        <v>33130.080000000002</v>
      </c>
      <c r="F285" s="68">
        <v>33130.080000000002</v>
      </c>
      <c r="G285" s="68">
        <v>0</v>
      </c>
      <c r="H285" s="68">
        <v>0</v>
      </c>
      <c r="I285" s="68">
        <v>33130.080000000002</v>
      </c>
      <c r="J285" s="68">
        <v>33130.080000000002</v>
      </c>
      <c r="K285" s="68">
        <v>0</v>
      </c>
      <c r="L285" s="68">
        <v>0</v>
      </c>
    </row>
    <row r="286" spans="1:12" hidden="1" outlineLevel="1" x14ac:dyDescent="0.25">
      <c r="A286" s="79">
        <v>401.03023000000002</v>
      </c>
      <c r="B286" s="57" t="s">
        <v>676</v>
      </c>
      <c r="C286" s="68">
        <v>0</v>
      </c>
      <c r="D286" s="68">
        <v>0</v>
      </c>
      <c r="E286" s="68">
        <v>4215.17</v>
      </c>
      <c r="F286" s="68">
        <v>4215.17</v>
      </c>
      <c r="G286" s="68">
        <v>0</v>
      </c>
      <c r="H286" s="68">
        <v>0</v>
      </c>
      <c r="I286" s="68">
        <v>4215.17</v>
      </c>
      <c r="J286" s="68">
        <v>4215.17</v>
      </c>
      <c r="K286" s="68">
        <v>0</v>
      </c>
      <c r="L286" s="68">
        <v>0</v>
      </c>
    </row>
    <row r="287" spans="1:12" hidden="1" outlineLevel="1" x14ac:dyDescent="0.25">
      <c r="A287" s="79">
        <v>401.03028999999998</v>
      </c>
      <c r="B287" s="57" t="s">
        <v>677</v>
      </c>
      <c r="C287" s="68">
        <v>0</v>
      </c>
      <c r="D287" s="68">
        <v>0</v>
      </c>
      <c r="E287" s="68">
        <v>22198.87</v>
      </c>
      <c r="F287" s="68">
        <v>29600.97</v>
      </c>
      <c r="G287" s="68">
        <v>7402.1</v>
      </c>
      <c r="H287" s="68">
        <v>0</v>
      </c>
      <c r="I287" s="68">
        <v>29600.97</v>
      </c>
      <c r="J287" s="68">
        <v>29600.97</v>
      </c>
      <c r="K287" s="68">
        <v>0</v>
      </c>
      <c r="L287" s="68">
        <v>0</v>
      </c>
    </row>
    <row r="288" spans="1:12" hidden="1" outlineLevel="1" x14ac:dyDescent="0.25">
      <c r="A288" s="79">
        <v>401.03030999999999</v>
      </c>
      <c r="B288" s="57" t="s">
        <v>678</v>
      </c>
      <c r="C288" s="68">
        <v>0</v>
      </c>
      <c r="D288" s="68">
        <v>0</v>
      </c>
      <c r="E288" s="68">
        <v>238952</v>
      </c>
      <c r="F288" s="68">
        <v>238952</v>
      </c>
      <c r="G288" s="68">
        <v>14190.75</v>
      </c>
      <c r="H288" s="68">
        <v>28113.75</v>
      </c>
      <c r="I288" s="68">
        <v>253142.75</v>
      </c>
      <c r="J288" s="68">
        <v>267065.75</v>
      </c>
      <c r="K288" s="68">
        <v>0</v>
      </c>
      <c r="L288" s="68">
        <v>13923</v>
      </c>
    </row>
    <row r="289" spans="1:12" hidden="1" outlineLevel="1" x14ac:dyDescent="0.25">
      <c r="A289" s="79">
        <v>401.03034000000002</v>
      </c>
      <c r="B289" s="57" t="s">
        <v>679</v>
      </c>
      <c r="C289" s="68">
        <v>0</v>
      </c>
      <c r="D289" s="68">
        <v>0</v>
      </c>
      <c r="E289" s="68">
        <v>460.07</v>
      </c>
      <c r="F289" s="68">
        <v>460.07</v>
      </c>
      <c r="G289" s="68">
        <v>0</v>
      </c>
      <c r="H289" s="68">
        <v>0</v>
      </c>
      <c r="I289" s="68">
        <v>460.07</v>
      </c>
      <c r="J289" s="68">
        <v>460.07</v>
      </c>
      <c r="K289" s="68">
        <v>0</v>
      </c>
      <c r="L289" s="68">
        <v>0</v>
      </c>
    </row>
    <row r="290" spans="1:12" hidden="1" outlineLevel="1" x14ac:dyDescent="0.25">
      <c r="A290" s="79">
        <v>401.03043000000002</v>
      </c>
      <c r="B290" s="57" t="s">
        <v>680</v>
      </c>
      <c r="C290" s="68">
        <v>0</v>
      </c>
      <c r="D290" s="68">
        <v>0</v>
      </c>
      <c r="E290" s="68">
        <v>2142.5</v>
      </c>
      <c r="F290" s="68">
        <v>2142.5</v>
      </c>
      <c r="G290" s="68">
        <v>0</v>
      </c>
      <c r="H290" s="68">
        <v>0</v>
      </c>
      <c r="I290" s="68">
        <v>2142.5</v>
      </c>
      <c r="J290" s="68">
        <v>2142.5</v>
      </c>
      <c r="K290" s="68">
        <v>0</v>
      </c>
      <c r="L290" s="68">
        <v>0</v>
      </c>
    </row>
    <row r="291" spans="1:12" hidden="1" outlineLevel="1" x14ac:dyDescent="0.25">
      <c r="A291" s="79">
        <v>401.03046999999998</v>
      </c>
      <c r="B291" s="57" t="s">
        <v>681</v>
      </c>
      <c r="C291" s="68">
        <v>0</v>
      </c>
      <c r="D291" s="68">
        <v>0</v>
      </c>
      <c r="E291" s="68">
        <v>1852.42</v>
      </c>
      <c r="F291" s="68">
        <v>2551.2199999999998</v>
      </c>
      <c r="G291" s="68">
        <v>0</v>
      </c>
      <c r="H291" s="68">
        <v>0</v>
      </c>
      <c r="I291" s="68">
        <v>1852.42</v>
      </c>
      <c r="J291" s="68">
        <v>2551.2199999999998</v>
      </c>
      <c r="K291" s="68">
        <v>0</v>
      </c>
      <c r="L291" s="68">
        <v>698.8</v>
      </c>
    </row>
    <row r="292" spans="1:12" hidden="1" outlineLevel="1" x14ac:dyDescent="0.25">
      <c r="A292" s="79">
        <v>401.03052000000002</v>
      </c>
      <c r="B292" s="57" t="s">
        <v>682</v>
      </c>
      <c r="C292" s="68">
        <v>0</v>
      </c>
      <c r="D292" s="68">
        <v>0</v>
      </c>
      <c r="E292" s="68">
        <v>86865</v>
      </c>
      <c r="F292" s="68">
        <v>86865</v>
      </c>
      <c r="G292" s="68">
        <v>7865</v>
      </c>
      <c r="H292" s="68">
        <v>7865</v>
      </c>
      <c r="I292" s="68">
        <v>94730</v>
      </c>
      <c r="J292" s="68">
        <v>94730</v>
      </c>
      <c r="K292" s="68">
        <v>0</v>
      </c>
      <c r="L292" s="68">
        <v>0</v>
      </c>
    </row>
    <row r="293" spans="1:12" hidden="1" outlineLevel="1" x14ac:dyDescent="0.25">
      <c r="A293" s="79">
        <v>401.03055000000001</v>
      </c>
      <c r="B293" s="57" t="s">
        <v>683</v>
      </c>
      <c r="C293" s="68">
        <v>0</v>
      </c>
      <c r="D293" s="68">
        <v>0</v>
      </c>
      <c r="E293" s="68">
        <v>274.81</v>
      </c>
      <c r="F293" s="68">
        <v>274.81</v>
      </c>
      <c r="G293" s="68">
        <v>0</v>
      </c>
      <c r="H293" s="68">
        <v>0</v>
      </c>
      <c r="I293" s="68">
        <v>274.81</v>
      </c>
      <c r="J293" s="68">
        <v>274.81</v>
      </c>
      <c r="K293" s="68">
        <v>0</v>
      </c>
      <c r="L293" s="68">
        <v>0</v>
      </c>
    </row>
    <row r="294" spans="1:12" hidden="1" outlineLevel="1" x14ac:dyDescent="0.25">
      <c r="A294" s="79">
        <v>401.03062</v>
      </c>
      <c r="B294" s="57" t="s">
        <v>684</v>
      </c>
      <c r="C294" s="68">
        <v>0</v>
      </c>
      <c r="D294" s="68">
        <v>0</v>
      </c>
      <c r="E294" s="68">
        <v>75.569999999999993</v>
      </c>
      <c r="F294" s="68">
        <v>75.569999999999993</v>
      </c>
      <c r="G294" s="68">
        <v>0</v>
      </c>
      <c r="H294" s="68">
        <v>0</v>
      </c>
      <c r="I294" s="68">
        <v>75.569999999999993</v>
      </c>
      <c r="J294" s="68">
        <v>75.569999999999993</v>
      </c>
      <c r="K294" s="68">
        <v>0</v>
      </c>
      <c r="L294" s="68">
        <v>0</v>
      </c>
    </row>
    <row r="295" spans="1:12" hidden="1" outlineLevel="1" x14ac:dyDescent="0.25">
      <c r="A295" s="79">
        <v>401.03077999999999</v>
      </c>
      <c r="B295" s="57" t="s">
        <v>685</v>
      </c>
      <c r="C295" s="68">
        <v>0</v>
      </c>
      <c r="D295" s="68">
        <v>0</v>
      </c>
      <c r="E295" s="68">
        <v>2182</v>
      </c>
      <c r="F295" s="68">
        <v>2182</v>
      </c>
      <c r="G295" s="68">
        <v>0</v>
      </c>
      <c r="H295" s="68">
        <v>0</v>
      </c>
      <c r="I295" s="68">
        <v>2182</v>
      </c>
      <c r="J295" s="68">
        <v>2182</v>
      </c>
      <c r="K295" s="68">
        <v>0</v>
      </c>
      <c r="L295" s="68">
        <v>0</v>
      </c>
    </row>
    <row r="296" spans="1:12" hidden="1" outlineLevel="1" x14ac:dyDescent="0.25">
      <c r="A296" s="79">
        <v>401.03089999999997</v>
      </c>
      <c r="B296" s="57" t="s">
        <v>686</v>
      </c>
      <c r="C296" s="68">
        <v>0</v>
      </c>
      <c r="D296" s="68">
        <v>0</v>
      </c>
      <c r="E296" s="68">
        <v>107.1</v>
      </c>
      <c r="F296" s="68">
        <v>107.1</v>
      </c>
      <c r="G296" s="68">
        <v>0</v>
      </c>
      <c r="H296" s="68">
        <v>0</v>
      </c>
      <c r="I296" s="68">
        <v>107.1</v>
      </c>
      <c r="J296" s="68">
        <v>107.1</v>
      </c>
      <c r="K296" s="68">
        <v>0</v>
      </c>
      <c r="L296" s="68">
        <v>0</v>
      </c>
    </row>
    <row r="297" spans="1:12" hidden="1" outlineLevel="1" x14ac:dyDescent="0.25">
      <c r="A297" s="79">
        <v>401.03091999999998</v>
      </c>
      <c r="B297" s="57" t="s">
        <v>687</v>
      </c>
      <c r="C297" s="68">
        <v>0</v>
      </c>
      <c r="D297" s="68">
        <v>0</v>
      </c>
      <c r="E297" s="68">
        <v>1299.3599999999999</v>
      </c>
      <c r="F297" s="68">
        <v>1299.3599999999999</v>
      </c>
      <c r="G297" s="68">
        <v>0</v>
      </c>
      <c r="H297" s="68">
        <v>0</v>
      </c>
      <c r="I297" s="68">
        <v>1299.3599999999999</v>
      </c>
      <c r="J297" s="68">
        <v>1299.3599999999999</v>
      </c>
      <c r="K297" s="68">
        <v>0</v>
      </c>
      <c r="L297" s="68">
        <v>0</v>
      </c>
    </row>
    <row r="298" spans="1:12" hidden="1" outlineLevel="1" x14ac:dyDescent="0.25">
      <c r="A298" s="79">
        <v>401.03102000000001</v>
      </c>
      <c r="B298" s="57" t="s">
        <v>688</v>
      </c>
      <c r="C298" s="68">
        <v>0</v>
      </c>
      <c r="D298" s="68">
        <v>0</v>
      </c>
      <c r="E298" s="68">
        <v>65600</v>
      </c>
      <c r="F298" s="68">
        <v>65600</v>
      </c>
      <c r="G298" s="68">
        <v>7300</v>
      </c>
      <c r="H298" s="68">
        <v>7300</v>
      </c>
      <c r="I298" s="68">
        <v>72900</v>
      </c>
      <c r="J298" s="68">
        <v>72900</v>
      </c>
      <c r="K298" s="68">
        <v>0</v>
      </c>
      <c r="L298" s="68">
        <v>0</v>
      </c>
    </row>
    <row r="299" spans="1:12" hidden="1" outlineLevel="1" x14ac:dyDescent="0.25">
      <c r="A299" s="79">
        <v>401.03113999999999</v>
      </c>
      <c r="B299" s="57" t="s">
        <v>689</v>
      </c>
      <c r="C299" s="68">
        <v>0</v>
      </c>
      <c r="D299" s="68">
        <v>0</v>
      </c>
      <c r="E299" s="68">
        <v>2614.4899999999998</v>
      </c>
      <c r="F299" s="68">
        <v>2614.4899999999998</v>
      </c>
      <c r="G299" s="68">
        <v>0</v>
      </c>
      <c r="H299" s="68">
        <v>0</v>
      </c>
      <c r="I299" s="68">
        <v>2614.4899999999998</v>
      </c>
      <c r="J299" s="68">
        <v>2614.4899999999998</v>
      </c>
      <c r="K299" s="68">
        <v>0</v>
      </c>
      <c r="L299" s="68">
        <v>0</v>
      </c>
    </row>
    <row r="300" spans="1:12" hidden="1" outlineLevel="1" x14ac:dyDescent="0.25">
      <c r="A300" s="79">
        <v>401.03152</v>
      </c>
      <c r="B300" s="57" t="s">
        <v>690</v>
      </c>
      <c r="C300" s="68">
        <v>0</v>
      </c>
      <c r="D300" s="68">
        <v>0.1</v>
      </c>
      <c r="E300" s="68">
        <v>0</v>
      </c>
      <c r="F300" s="68">
        <v>0.1</v>
      </c>
      <c r="G300" s="68">
        <v>0</v>
      </c>
      <c r="H300" s="68">
        <v>0</v>
      </c>
      <c r="I300" s="68">
        <v>0</v>
      </c>
      <c r="J300" s="68">
        <v>0.1</v>
      </c>
      <c r="K300" s="68">
        <v>0</v>
      </c>
      <c r="L300" s="68">
        <v>0.1</v>
      </c>
    </row>
    <row r="301" spans="1:12" hidden="1" outlineLevel="1" x14ac:dyDescent="0.25">
      <c r="A301" s="79">
        <v>401.03206</v>
      </c>
      <c r="B301" s="57" t="s">
        <v>691</v>
      </c>
      <c r="C301" s="68">
        <v>0</v>
      </c>
      <c r="D301" s="68">
        <v>0</v>
      </c>
      <c r="E301" s="68">
        <v>136.52000000000001</v>
      </c>
      <c r="F301" s="68">
        <v>136.52000000000001</v>
      </c>
      <c r="G301" s="68">
        <v>0</v>
      </c>
      <c r="H301" s="68">
        <v>0</v>
      </c>
      <c r="I301" s="68">
        <v>136.52000000000001</v>
      </c>
      <c r="J301" s="68">
        <v>136.52000000000001</v>
      </c>
      <c r="K301" s="68">
        <v>0</v>
      </c>
      <c r="L301" s="68">
        <v>0</v>
      </c>
    </row>
    <row r="302" spans="1:12" hidden="1" outlineLevel="1" x14ac:dyDescent="0.25">
      <c r="A302" s="79">
        <v>401.03208000000001</v>
      </c>
      <c r="B302" s="57" t="s">
        <v>692</v>
      </c>
      <c r="C302" s="68">
        <v>0</v>
      </c>
      <c r="D302" s="68">
        <v>0</v>
      </c>
      <c r="E302" s="68">
        <v>78720.72</v>
      </c>
      <c r="F302" s="68">
        <v>78720.72</v>
      </c>
      <c r="G302" s="68">
        <v>4977</v>
      </c>
      <c r="H302" s="68">
        <v>4977</v>
      </c>
      <c r="I302" s="68">
        <v>83697.72</v>
      </c>
      <c r="J302" s="68">
        <v>83697.72</v>
      </c>
      <c r="K302" s="68">
        <v>0</v>
      </c>
      <c r="L302" s="68">
        <v>0</v>
      </c>
    </row>
    <row r="303" spans="1:12" hidden="1" outlineLevel="1" x14ac:dyDescent="0.25">
      <c r="A303" s="79">
        <v>401.03208999999998</v>
      </c>
      <c r="B303" s="57" t="s">
        <v>693</v>
      </c>
      <c r="C303" s="68">
        <v>0</v>
      </c>
      <c r="D303" s="68">
        <v>0</v>
      </c>
      <c r="E303" s="68">
        <v>107735.97</v>
      </c>
      <c r="F303" s="68">
        <v>107737.3</v>
      </c>
      <c r="G303" s="68">
        <v>5390.09</v>
      </c>
      <c r="H303" s="68">
        <v>5390.09</v>
      </c>
      <c r="I303" s="68">
        <v>113126.06</v>
      </c>
      <c r="J303" s="68">
        <v>113127.39</v>
      </c>
      <c r="K303" s="68">
        <v>0</v>
      </c>
      <c r="L303" s="68">
        <v>1.33</v>
      </c>
    </row>
    <row r="304" spans="1:12" hidden="1" outlineLevel="1" x14ac:dyDescent="0.25">
      <c r="A304" s="79">
        <v>401.03212000000002</v>
      </c>
      <c r="B304" s="57" t="s">
        <v>694</v>
      </c>
      <c r="C304" s="68">
        <v>0</v>
      </c>
      <c r="D304" s="68">
        <v>0</v>
      </c>
      <c r="E304" s="68">
        <v>1570737.35</v>
      </c>
      <c r="F304" s="68">
        <v>1570737.35</v>
      </c>
      <c r="G304" s="68">
        <v>19178.86</v>
      </c>
      <c r="H304" s="68">
        <v>19178.86</v>
      </c>
      <c r="I304" s="68">
        <v>1589916.21</v>
      </c>
      <c r="J304" s="68">
        <v>1589916.21</v>
      </c>
      <c r="K304" s="68">
        <v>0</v>
      </c>
      <c r="L304" s="68">
        <v>0</v>
      </c>
    </row>
    <row r="305" spans="1:12" hidden="1" outlineLevel="1" x14ac:dyDescent="0.25">
      <c r="A305" s="79">
        <v>401.03228999999999</v>
      </c>
      <c r="B305" s="57" t="s">
        <v>695</v>
      </c>
      <c r="C305" s="68">
        <v>0</v>
      </c>
      <c r="D305" s="68">
        <v>144.26</v>
      </c>
      <c r="E305" s="68">
        <v>288.81</v>
      </c>
      <c r="F305" s="68">
        <v>288.63</v>
      </c>
      <c r="G305" s="68">
        <v>0</v>
      </c>
      <c r="H305" s="68">
        <v>0</v>
      </c>
      <c r="I305" s="68">
        <v>288.81</v>
      </c>
      <c r="J305" s="68">
        <v>288.63</v>
      </c>
      <c r="K305" s="68">
        <v>0</v>
      </c>
      <c r="L305" s="68">
        <v>-0.18</v>
      </c>
    </row>
    <row r="306" spans="1:12" hidden="1" outlineLevel="1" x14ac:dyDescent="0.25">
      <c r="A306" s="79">
        <v>401.03230000000002</v>
      </c>
      <c r="B306" s="57" t="s">
        <v>696</v>
      </c>
      <c r="C306" s="68">
        <v>0</v>
      </c>
      <c r="D306" s="68">
        <v>0</v>
      </c>
      <c r="E306" s="68">
        <v>0</v>
      </c>
      <c r="F306" s="68">
        <v>716</v>
      </c>
      <c r="G306" s="68">
        <v>0</v>
      </c>
      <c r="H306" s="68">
        <v>0</v>
      </c>
      <c r="I306" s="68">
        <v>0</v>
      </c>
      <c r="J306" s="68">
        <v>716</v>
      </c>
      <c r="K306" s="68">
        <v>0</v>
      </c>
      <c r="L306" s="68">
        <v>716</v>
      </c>
    </row>
    <row r="307" spans="1:12" hidden="1" outlineLevel="1" x14ac:dyDescent="0.25">
      <c r="A307" s="79">
        <v>401.03233999999998</v>
      </c>
      <c r="B307" s="57" t="s">
        <v>697</v>
      </c>
      <c r="C307" s="68">
        <v>0</v>
      </c>
      <c r="D307" s="68">
        <v>2100</v>
      </c>
      <c r="E307" s="68">
        <v>151410</v>
      </c>
      <c r="F307" s="68">
        <v>165010</v>
      </c>
      <c r="G307" s="68">
        <v>31280</v>
      </c>
      <c r="H307" s="68">
        <v>29750</v>
      </c>
      <c r="I307" s="68">
        <v>182690</v>
      </c>
      <c r="J307" s="68">
        <v>194760</v>
      </c>
      <c r="K307" s="68">
        <v>0</v>
      </c>
      <c r="L307" s="68">
        <v>12070</v>
      </c>
    </row>
    <row r="308" spans="1:12" hidden="1" outlineLevel="1" x14ac:dyDescent="0.25">
      <c r="A308" s="79">
        <v>401.03237999999999</v>
      </c>
      <c r="B308" s="57" t="s">
        <v>698</v>
      </c>
      <c r="C308" s="68">
        <v>0</v>
      </c>
      <c r="D308" s="68">
        <v>0.01</v>
      </c>
      <c r="E308" s="68">
        <v>0</v>
      </c>
      <c r="F308" s="68">
        <v>0.01</v>
      </c>
      <c r="G308" s="68">
        <v>0</v>
      </c>
      <c r="H308" s="68">
        <v>0</v>
      </c>
      <c r="I308" s="68">
        <v>0</v>
      </c>
      <c r="J308" s="68">
        <v>0.01</v>
      </c>
      <c r="K308" s="68">
        <v>0</v>
      </c>
      <c r="L308" s="68">
        <v>0.01</v>
      </c>
    </row>
    <row r="309" spans="1:12" hidden="1" outlineLevel="1" x14ac:dyDescent="0.25">
      <c r="A309" s="79">
        <v>401.03276</v>
      </c>
      <c r="B309" s="57" t="s">
        <v>699</v>
      </c>
      <c r="C309" s="68">
        <v>0</v>
      </c>
      <c r="D309" s="68">
        <v>2807.48</v>
      </c>
      <c r="E309" s="68">
        <v>33159.86</v>
      </c>
      <c r="F309" s="68">
        <v>33159.86</v>
      </c>
      <c r="G309" s="68">
        <v>2303.8200000000002</v>
      </c>
      <c r="H309" s="68">
        <v>2303.8200000000002</v>
      </c>
      <c r="I309" s="68">
        <v>35463.68</v>
      </c>
      <c r="J309" s="68">
        <v>35463.68</v>
      </c>
      <c r="K309" s="68">
        <v>0</v>
      </c>
      <c r="L309" s="68">
        <v>0</v>
      </c>
    </row>
    <row r="310" spans="1:12" hidden="1" outlineLevel="1" x14ac:dyDescent="0.25">
      <c r="A310" s="79">
        <v>401.03278999999998</v>
      </c>
      <c r="B310" s="57" t="s">
        <v>700</v>
      </c>
      <c r="C310" s="68">
        <v>0</v>
      </c>
      <c r="D310" s="68">
        <v>3.48</v>
      </c>
      <c r="E310" s="68">
        <v>2661.22</v>
      </c>
      <c r="F310" s="68">
        <v>2663.32</v>
      </c>
      <c r="G310" s="68">
        <v>327.04000000000002</v>
      </c>
      <c r="H310" s="68">
        <v>327.04000000000002</v>
      </c>
      <c r="I310" s="68">
        <v>2988.26</v>
      </c>
      <c r="J310" s="68">
        <v>2990.36</v>
      </c>
      <c r="K310" s="68">
        <v>0</v>
      </c>
      <c r="L310" s="68">
        <v>2.1</v>
      </c>
    </row>
    <row r="311" spans="1:12" hidden="1" outlineLevel="1" x14ac:dyDescent="0.25">
      <c r="A311" s="79">
        <v>401.03296</v>
      </c>
      <c r="B311" s="57" t="s">
        <v>701</v>
      </c>
      <c r="C311" s="68">
        <v>0</v>
      </c>
      <c r="D311" s="68">
        <v>10000</v>
      </c>
      <c r="E311" s="68">
        <v>122000</v>
      </c>
      <c r="F311" s="68">
        <v>122000</v>
      </c>
      <c r="G311" s="68">
        <v>10000</v>
      </c>
      <c r="H311" s="68">
        <v>10000</v>
      </c>
      <c r="I311" s="68">
        <v>132000</v>
      </c>
      <c r="J311" s="68">
        <v>132000</v>
      </c>
      <c r="K311" s="68">
        <v>0</v>
      </c>
      <c r="L311" s="68">
        <v>0</v>
      </c>
    </row>
    <row r="312" spans="1:12" hidden="1" outlineLevel="1" x14ac:dyDescent="0.25">
      <c r="A312" s="79">
        <v>401.03303</v>
      </c>
      <c r="B312" s="57" t="s">
        <v>702</v>
      </c>
      <c r="C312" s="68">
        <v>0</v>
      </c>
      <c r="D312" s="68">
        <v>0</v>
      </c>
      <c r="E312" s="68">
        <v>1096.99</v>
      </c>
      <c r="F312" s="68">
        <v>1096.99</v>
      </c>
      <c r="G312" s="68">
        <v>0</v>
      </c>
      <c r="H312" s="68">
        <v>0</v>
      </c>
      <c r="I312" s="68">
        <v>1096.99</v>
      </c>
      <c r="J312" s="68">
        <v>1096.99</v>
      </c>
      <c r="K312" s="68">
        <v>0</v>
      </c>
      <c r="L312" s="68">
        <v>0</v>
      </c>
    </row>
    <row r="313" spans="1:12" hidden="1" outlineLevel="1" x14ac:dyDescent="0.25">
      <c r="A313" s="79">
        <v>401.03304000000003</v>
      </c>
      <c r="B313" s="57" t="s">
        <v>703</v>
      </c>
      <c r="C313" s="68">
        <v>0</v>
      </c>
      <c r="D313" s="68">
        <v>0</v>
      </c>
      <c r="E313" s="68">
        <v>1865.6</v>
      </c>
      <c r="F313" s="68">
        <v>1865.6</v>
      </c>
      <c r="G313" s="68">
        <v>0</v>
      </c>
      <c r="H313" s="68">
        <v>0</v>
      </c>
      <c r="I313" s="68">
        <v>1865.6</v>
      </c>
      <c r="J313" s="68">
        <v>1865.6</v>
      </c>
      <c r="K313" s="68">
        <v>0</v>
      </c>
      <c r="L313" s="68">
        <v>0</v>
      </c>
    </row>
    <row r="314" spans="1:12" hidden="1" outlineLevel="1" x14ac:dyDescent="0.25">
      <c r="A314" s="79">
        <v>401.03307999999998</v>
      </c>
      <c r="B314" s="57" t="s">
        <v>704</v>
      </c>
      <c r="C314" s="68">
        <v>0</v>
      </c>
      <c r="D314" s="68">
        <v>0</v>
      </c>
      <c r="E314" s="68">
        <v>178.5</v>
      </c>
      <c r="F314" s="68">
        <v>178.5</v>
      </c>
      <c r="G314" s="68">
        <v>0</v>
      </c>
      <c r="H314" s="68">
        <v>0</v>
      </c>
      <c r="I314" s="68">
        <v>178.5</v>
      </c>
      <c r="J314" s="68">
        <v>178.5</v>
      </c>
      <c r="K314" s="68">
        <v>0</v>
      </c>
      <c r="L314" s="68">
        <v>0</v>
      </c>
    </row>
    <row r="315" spans="1:12" hidden="1" outlineLevel="1" x14ac:dyDescent="0.25">
      <c r="A315" s="79">
        <v>401.03309000000002</v>
      </c>
      <c r="B315" s="57" t="s">
        <v>705</v>
      </c>
      <c r="C315" s="68">
        <v>0</v>
      </c>
      <c r="D315" s="68">
        <v>-1.17</v>
      </c>
      <c r="E315" s="68">
        <v>6147.17</v>
      </c>
      <c r="F315" s="68">
        <v>6146</v>
      </c>
      <c r="G315" s="68">
        <v>621.20000000000005</v>
      </c>
      <c r="H315" s="68">
        <v>621.20000000000005</v>
      </c>
      <c r="I315" s="68">
        <v>6768.37</v>
      </c>
      <c r="J315" s="68">
        <v>6767.2</v>
      </c>
      <c r="K315" s="68">
        <v>0</v>
      </c>
      <c r="L315" s="68">
        <v>-1.17</v>
      </c>
    </row>
    <row r="316" spans="1:12" hidden="1" outlineLevel="1" x14ac:dyDescent="0.25">
      <c r="A316" s="79">
        <v>401.03309999999999</v>
      </c>
      <c r="B316" s="57" t="s">
        <v>706</v>
      </c>
      <c r="C316" s="68">
        <v>0</v>
      </c>
      <c r="D316" s="68">
        <v>1273.49</v>
      </c>
      <c r="E316" s="68">
        <v>1273.49</v>
      </c>
      <c r="F316" s="68">
        <v>1273.49</v>
      </c>
      <c r="G316" s="68">
        <v>0</v>
      </c>
      <c r="H316" s="68">
        <v>0</v>
      </c>
      <c r="I316" s="68">
        <v>1273.49</v>
      </c>
      <c r="J316" s="68">
        <v>1273.49</v>
      </c>
      <c r="K316" s="68">
        <v>0</v>
      </c>
      <c r="L316" s="68">
        <v>0</v>
      </c>
    </row>
    <row r="317" spans="1:12" hidden="1" outlineLevel="1" x14ac:dyDescent="0.25">
      <c r="A317" s="79">
        <v>401.03316999999998</v>
      </c>
      <c r="B317" s="57" t="s">
        <v>707</v>
      </c>
      <c r="C317" s="68">
        <v>0</v>
      </c>
      <c r="D317" s="68">
        <v>0</v>
      </c>
      <c r="E317" s="68">
        <v>84590.3</v>
      </c>
      <c r="F317" s="68">
        <v>84590.3</v>
      </c>
      <c r="G317" s="68">
        <v>0</v>
      </c>
      <c r="H317" s="68">
        <v>0</v>
      </c>
      <c r="I317" s="68">
        <v>84590.3</v>
      </c>
      <c r="J317" s="68">
        <v>84590.3</v>
      </c>
      <c r="K317" s="68">
        <v>0</v>
      </c>
      <c r="L317" s="68">
        <v>0</v>
      </c>
    </row>
    <row r="318" spans="1:12" hidden="1" outlineLevel="1" x14ac:dyDescent="0.25">
      <c r="A318" s="79">
        <v>401.03318000000002</v>
      </c>
      <c r="B318" s="57" t="s">
        <v>708</v>
      </c>
      <c r="C318" s="68">
        <v>0</v>
      </c>
      <c r="D318" s="68">
        <v>0.01</v>
      </c>
      <c r="E318" s="68">
        <v>76.77</v>
      </c>
      <c r="F318" s="68">
        <v>76.78</v>
      </c>
      <c r="G318" s="68">
        <v>0</v>
      </c>
      <c r="H318" s="68">
        <v>0</v>
      </c>
      <c r="I318" s="68">
        <v>76.77</v>
      </c>
      <c r="J318" s="68">
        <v>76.78</v>
      </c>
      <c r="K318" s="68">
        <v>0</v>
      </c>
      <c r="L318" s="68">
        <v>0.01</v>
      </c>
    </row>
    <row r="319" spans="1:12" hidden="1" outlineLevel="1" x14ac:dyDescent="0.25">
      <c r="A319" s="79">
        <v>401.03318999999999</v>
      </c>
      <c r="B319" s="57" t="s">
        <v>709</v>
      </c>
      <c r="C319" s="68">
        <v>0</v>
      </c>
      <c r="D319" s="68">
        <v>0</v>
      </c>
      <c r="E319" s="68">
        <v>4664.68</v>
      </c>
      <c r="F319" s="68">
        <v>4664.68</v>
      </c>
      <c r="G319" s="68">
        <v>0</v>
      </c>
      <c r="H319" s="68">
        <v>0</v>
      </c>
      <c r="I319" s="68">
        <v>4664.68</v>
      </c>
      <c r="J319" s="68">
        <v>4664.68</v>
      </c>
      <c r="K319" s="68">
        <v>0</v>
      </c>
      <c r="L319" s="68">
        <v>0</v>
      </c>
    </row>
    <row r="320" spans="1:12" hidden="1" outlineLevel="1" x14ac:dyDescent="0.25">
      <c r="A320" s="79">
        <v>401.03320000000002</v>
      </c>
      <c r="B320" s="57" t="s">
        <v>710</v>
      </c>
      <c r="C320" s="68">
        <v>0</v>
      </c>
      <c r="D320" s="68">
        <v>17498.22</v>
      </c>
      <c r="E320" s="68">
        <v>193348.19</v>
      </c>
      <c r="F320" s="68">
        <v>212298.32</v>
      </c>
      <c r="G320" s="68">
        <v>18950.13</v>
      </c>
      <c r="H320" s="68">
        <v>18005.88</v>
      </c>
      <c r="I320" s="68">
        <v>212298.32</v>
      </c>
      <c r="J320" s="68">
        <v>230304.2</v>
      </c>
      <c r="K320" s="68">
        <v>0</v>
      </c>
      <c r="L320" s="68">
        <v>18005.88</v>
      </c>
    </row>
    <row r="321" spans="1:12" hidden="1" outlineLevel="1" x14ac:dyDescent="0.25">
      <c r="A321" s="79">
        <v>401.03323999999998</v>
      </c>
      <c r="B321" s="57" t="s">
        <v>711</v>
      </c>
      <c r="C321" s="68">
        <v>0</v>
      </c>
      <c r="D321" s="68">
        <v>0</v>
      </c>
      <c r="E321" s="68">
        <v>1620</v>
      </c>
      <c r="F321" s="68">
        <v>1620</v>
      </c>
      <c r="G321" s="68">
        <v>0</v>
      </c>
      <c r="H321" s="68">
        <v>0</v>
      </c>
      <c r="I321" s="68">
        <v>1620</v>
      </c>
      <c r="J321" s="68">
        <v>1620</v>
      </c>
      <c r="K321" s="68">
        <v>0</v>
      </c>
      <c r="L321" s="68">
        <v>0</v>
      </c>
    </row>
    <row r="322" spans="1:12" hidden="1" outlineLevel="1" x14ac:dyDescent="0.25">
      <c r="A322" s="79">
        <v>401.03329000000002</v>
      </c>
      <c r="B322" s="57" t="s">
        <v>712</v>
      </c>
      <c r="C322" s="68">
        <v>0</v>
      </c>
      <c r="D322" s="68">
        <v>0</v>
      </c>
      <c r="E322" s="68">
        <v>14030.56</v>
      </c>
      <c r="F322" s="68">
        <v>15658.92</v>
      </c>
      <c r="G322" s="68">
        <v>3225.48</v>
      </c>
      <c r="H322" s="68">
        <v>1597.12</v>
      </c>
      <c r="I322" s="68">
        <v>17256.04</v>
      </c>
      <c r="J322" s="68">
        <v>17256.04</v>
      </c>
      <c r="K322" s="68">
        <v>0</v>
      </c>
      <c r="L322" s="68">
        <v>0</v>
      </c>
    </row>
    <row r="323" spans="1:12" hidden="1" outlineLevel="1" x14ac:dyDescent="0.25">
      <c r="A323" s="79">
        <v>401.0333</v>
      </c>
      <c r="B323" s="57" t="s">
        <v>713</v>
      </c>
      <c r="C323" s="68">
        <v>0</v>
      </c>
      <c r="D323" s="68">
        <v>0</v>
      </c>
      <c r="E323" s="68">
        <v>158</v>
      </c>
      <c r="F323" s="68">
        <v>158</v>
      </c>
      <c r="G323" s="68">
        <v>0</v>
      </c>
      <c r="H323" s="68">
        <v>0</v>
      </c>
      <c r="I323" s="68">
        <v>158</v>
      </c>
      <c r="J323" s="68">
        <v>158</v>
      </c>
      <c r="K323" s="68">
        <v>0</v>
      </c>
      <c r="L323" s="68">
        <v>0</v>
      </c>
    </row>
    <row r="324" spans="1:12" hidden="1" outlineLevel="1" x14ac:dyDescent="0.25">
      <c r="A324" s="79">
        <v>401.03334000000001</v>
      </c>
      <c r="B324" s="57" t="s">
        <v>714</v>
      </c>
      <c r="C324" s="68">
        <v>0</v>
      </c>
      <c r="D324" s="68">
        <v>0.54</v>
      </c>
      <c r="E324" s="68">
        <v>0</v>
      </c>
      <c r="F324" s="68">
        <v>0.54</v>
      </c>
      <c r="G324" s="68">
        <v>0</v>
      </c>
      <c r="H324" s="68">
        <v>0</v>
      </c>
      <c r="I324" s="68">
        <v>0</v>
      </c>
      <c r="J324" s="68">
        <v>0.54</v>
      </c>
      <c r="K324" s="68">
        <v>0</v>
      </c>
      <c r="L324" s="68">
        <v>0.54</v>
      </c>
    </row>
    <row r="325" spans="1:12" hidden="1" outlineLevel="1" x14ac:dyDescent="0.25">
      <c r="A325" s="79">
        <v>401.03339</v>
      </c>
      <c r="B325" s="57" t="s">
        <v>715</v>
      </c>
      <c r="C325" s="68">
        <v>0</v>
      </c>
      <c r="D325" s="68">
        <v>0</v>
      </c>
      <c r="E325" s="68">
        <v>50</v>
      </c>
      <c r="F325" s="68">
        <v>50</v>
      </c>
      <c r="G325" s="68">
        <v>0</v>
      </c>
      <c r="H325" s="68">
        <v>0</v>
      </c>
      <c r="I325" s="68">
        <v>50</v>
      </c>
      <c r="J325" s="68">
        <v>50</v>
      </c>
      <c r="K325" s="68">
        <v>0</v>
      </c>
      <c r="L325" s="68">
        <v>0</v>
      </c>
    </row>
    <row r="326" spans="1:12" hidden="1" outlineLevel="1" x14ac:dyDescent="0.25">
      <c r="A326" s="79">
        <v>401.03339999999997</v>
      </c>
      <c r="B326" s="57" t="s">
        <v>716</v>
      </c>
      <c r="C326" s="68">
        <v>0</v>
      </c>
      <c r="D326" s="68">
        <v>32000</v>
      </c>
      <c r="E326" s="68">
        <v>32000</v>
      </c>
      <c r="F326" s="68">
        <v>32000</v>
      </c>
      <c r="G326" s="68">
        <v>0</v>
      </c>
      <c r="H326" s="68">
        <v>0</v>
      </c>
      <c r="I326" s="68">
        <v>32000</v>
      </c>
      <c r="J326" s="68">
        <v>32000</v>
      </c>
      <c r="K326" s="68">
        <v>0</v>
      </c>
      <c r="L326" s="68">
        <v>0</v>
      </c>
    </row>
    <row r="327" spans="1:12" hidden="1" outlineLevel="1" x14ac:dyDescent="0.25">
      <c r="A327" s="79">
        <v>401.03341</v>
      </c>
      <c r="B327" s="57" t="s">
        <v>717</v>
      </c>
      <c r="C327" s="68">
        <v>0</v>
      </c>
      <c r="D327" s="68">
        <v>0.01</v>
      </c>
      <c r="E327" s="68">
        <v>0</v>
      </c>
      <c r="F327" s="68">
        <v>0.01</v>
      </c>
      <c r="G327" s="68">
        <v>0</v>
      </c>
      <c r="H327" s="68">
        <v>0</v>
      </c>
      <c r="I327" s="68">
        <v>0</v>
      </c>
      <c r="J327" s="68">
        <v>0.01</v>
      </c>
      <c r="K327" s="68">
        <v>0</v>
      </c>
      <c r="L327" s="68">
        <v>0.01</v>
      </c>
    </row>
    <row r="328" spans="1:12" hidden="1" outlineLevel="1" x14ac:dyDescent="0.25">
      <c r="A328" s="79">
        <v>401.03345999999999</v>
      </c>
      <c r="B328" s="57" t="s">
        <v>718</v>
      </c>
      <c r="C328" s="68">
        <v>0</v>
      </c>
      <c r="D328" s="68">
        <v>0</v>
      </c>
      <c r="E328" s="68">
        <v>340.98</v>
      </c>
      <c r="F328" s="68">
        <v>340.98</v>
      </c>
      <c r="G328" s="68">
        <v>0</v>
      </c>
      <c r="H328" s="68">
        <v>0</v>
      </c>
      <c r="I328" s="68">
        <v>340.98</v>
      </c>
      <c r="J328" s="68">
        <v>340.98</v>
      </c>
      <c r="K328" s="68">
        <v>0</v>
      </c>
      <c r="L328" s="68">
        <v>0</v>
      </c>
    </row>
    <row r="329" spans="1:12" hidden="1" outlineLevel="1" x14ac:dyDescent="0.25">
      <c r="A329" s="79">
        <v>401.0335</v>
      </c>
      <c r="B329" s="57" t="s">
        <v>719</v>
      </c>
      <c r="C329" s="68">
        <v>0</v>
      </c>
      <c r="D329" s="68">
        <v>3251.21</v>
      </c>
      <c r="E329" s="68">
        <v>4779.55</v>
      </c>
      <c r="F329" s="68">
        <v>4779.55</v>
      </c>
      <c r="G329" s="68">
        <v>0</v>
      </c>
      <c r="H329" s="68">
        <v>0</v>
      </c>
      <c r="I329" s="68">
        <v>4779.55</v>
      </c>
      <c r="J329" s="68">
        <v>4779.55</v>
      </c>
      <c r="K329" s="68">
        <v>0</v>
      </c>
      <c r="L329" s="68">
        <v>0</v>
      </c>
    </row>
    <row r="330" spans="1:12" hidden="1" outlineLevel="1" x14ac:dyDescent="0.25">
      <c r="A330" s="79">
        <v>401.03356000000002</v>
      </c>
      <c r="B330" s="57" t="s">
        <v>720</v>
      </c>
      <c r="C330" s="68">
        <v>0</v>
      </c>
      <c r="D330" s="68">
        <v>0</v>
      </c>
      <c r="E330" s="68">
        <v>449.43</v>
      </c>
      <c r="F330" s="68">
        <v>449.43</v>
      </c>
      <c r="G330" s="68">
        <v>0</v>
      </c>
      <c r="H330" s="68">
        <v>0</v>
      </c>
      <c r="I330" s="68">
        <v>449.43</v>
      </c>
      <c r="J330" s="68">
        <v>449.43</v>
      </c>
      <c r="K330" s="68">
        <v>0</v>
      </c>
      <c r="L330" s="68">
        <v>0</v>
      </c>
    </row>
    <row r="331" spans="1:12" hidden="1" outlineLevel="1" x14ac:dyDescent="0.25">
      <c r="A331" s="79">
        <v>401.03359</v>
      </c>
      <c r="B331" s="57" t="s">
        <v>721</v>
      </c>
      <c r="C331" s="68">
        <v>0</v>
      </c>
      <c r="D331" s="68">
        <v>0</v>
      </c>
      <c r="E331" s="68">
        <v>5593.39</v>
      </c>
      <c r="F331" s="68">
        <v>5593.39</v>
      </c>
      <c r="G331" s="68">
        <v>0</v>
      </c>
      <c r="H331" s="68">
        <v>0</v>
      </c>
      <c r="I331" s="68">
        <v>5593.39</v>
      </c>
      <c r="J331" s="68">
        <v>5593.39</v>
      </c>
      <c r="K331" s="68">
        <v>0</v>
      </c>
      <c r="L331" s="68">
        <v>0</v>
      </c>
    </row>
    <row r="332" spans="1:12" hidden="1" outlineLevel="1" x14ac:dyDescent="0.25">
      <c r="A332" s="79">
        <v>401.03361000000001</v>
      </c>
      <c r="B332" s="57" t="s">
        <v>722</v>
      </c>
      <c r="C332" s="68">
        <v>0</v>
      </c>
      <c r="D332" s="68">
        <v>25000</v>
      </c>
      <c r="E332" s="68">
        <v>175000</v>
      </c>
      <c r="F332" s="68">
        <v>175000</v>
      </c>
      <c r="G332" s="68">
        <v>0</v>
      </c>
      <c r="H332" s="68">
        <v>0</v>
      </c>
      <c r="I332" s="68">
        <v>175000</v>
      </c>
      <c r="J332" s="68">
        <v>175000</v>
      </c>
      <c r="K332" s="68">
        <v>0</v>
      </c>
      <c r="L332" s="68">
        <v>0</v>
      </c>
    </row>
    <row r="333" spans="1:12" hidden="1" outlineLevel="1" x14ac:dyDescent="0.25">
      <c r="A333" s="79">
        <v>401.03366</v>
      </c>
      <c r="B333" s="57" t="s">
        <v>723</v>
      </c>
      <c r="C333" s="68">
        <v>0</v>
      </c>
      <c r="D333" s="68">
        <v>328.55</v>
      </c>
      <c r="E333" s="68">
        <v>4303.7299999999996</v>
      </c>
      <c r="F333" s="68">
        <v>4662.05</v>
      </c>
      <c r="G333" s="68">
        <v>358.32</v>
      </c>
      <c r="H333" s="68">
        <v>397.71</v>
      </c>
      <c r="I333" s="68">
        <v>4662.05</v>
      </c>
      <c r="J333" s="68">
        <v>5059.76</v>
      </c>
      <c r="K333" s="68">
        <v>0</v>
      </c>
      <c r="L333" s="68">
        <v>397.71</v>
      </c>
    </row>
    <row r="334" spans="1:12" hidden="1" outlineLevel="1" x14ac:dyDescent="0.25">
      <c r="A334" s="79">
        <v>401.03368</v>
      </c>
      <c r="B334" s="57" t="s">
        <v>724</v>
      </c>
      <c r="C334" s="68">
        <v>0</v>
      </c>
      <c r="D334" s="68">
        <v>0</v>
      </c>
      <c r="E334" s="68">
        <v>-10733.7</v>
      </c>
      <c r="F334" s="68">
        <v>5269132.5599999996</v>
      </c>
      <c r="G334" s="68">
        <v>658514.93000000005</v>
      </c>
      <c r="H334" s="68">
        <v>0</v>
      </c>
      <c r="I334" s="68">
        <v>647781.23</v>
      </c>
      <c r="J334" s="68">
        <v>5269132.5599999996</v>
      </c>
      <c r="K334" s="68">
        <v>0</v>
      </c>
      <c r="L334" s="68">
        <v>4621351.33</v>
      </c>
    </row>
    <row r="335" spans="1:12" hidden="1" outlineLevel="1" x14ac:dyDescent="0.25">
      <c r="A335" s="79">
        <v>401.03368999999998</v>
      </c>
      <c r="B335" s="57" t="s">
        <v>725</v>
      </c>
      <c r="C335" s="68">
        <v>0</v>
      </c>
      <c r="D335" s="68">
        <v>0</v>
      </c>
      <c r="E335" s="68">
        <v>1281517.1000000001</v>
      </c>
      <c r="F335" s="68">
        <v>1281517.1000000001</v>
      </c>
      <c r="G335" s="68">
        <v>124907.11</v>
      </c>
      <c r="H335" s="68">
        <v>124907.11</v>
      </c>
      <c r="I335" s="68">
        <v>1406424.21</v>
      </c>
      <c r="J335" s="68">
        <v>1406424.21</v>
      </c>
      <c r="K335" s="68">
        <v>0</v>
      </c>
      <c r="L335" s="68">
        <v>0</v>
      </c>
    </row>
    <row r="336" spans="1:12" hidden="1" outlineLevel="1" x14ac:dyDescent="0.25">
      <c r="A336" s="79">
        <v>401.03370000000001</v>
      </c>
      <c r="B336" s="57" t="s">
        <v>726</v>
      </c>
      <c r="C336" s="68">
        <v>0</v>
      </c>
      <c r="D336" s="68">
        <v>22989.07</v>
      </c>
      <c r="E336" s="68">
        <v>300861.31</v>
      </c>
      <c r="F336" s="68">
        <v>300861.31</v>
      </c>
      <c r="G336" s="68">
        <v>23969.85</v>
      </c>
      <c r="H336" s="68">
        <v>23969.85</v>
      </c>
      <c r="I336" s="68">
        <v>324831.15999999997</v>
      </c>
      <c r="J336" s="68">
        <v>324831.15999999997</v>
      </c>
      <c r="K336" s="68">
        <v>0</v>
      </c>
      <c r="L336" s="68">
        <v>0</v>
      </c>
    </row>
    <row r="337" spans="1:12" hidden="1" outlineLevel="1" x14ac:dyDescent="0.25">
      <c r="A337" s="79">
        <v>401.03370999999999</v>
      </c>
      <c r="B337" s="57" t="s">
        <v>727</v>
      </c>
      <c r="C337" s="68">
        <v>0</v>
      </c>
      <c r="D337" s="68">
        <v>2297.67</v>
      </c>
      <c r="E337" s="68">
        <v>2297.59</v>
      </c>
      <c r="F337" s="68">
        <v>2297.67</v>
      </c>
      <c r="G337" s="68">
        <v>0</v>
      </c>
      <c r="H337" s="68">
        <v>0</v>
      </c>
      <c r="I337" s="68">
        <v>2297.59</v>
      </c>
      <c r="J337" s="68">
        <v>2297.67</v>
      </c>
      <c r="K337" s="68">
        <v>0</v>
      </c>
      <c r="L337" s="68">
        <v>0.08</v>
      </c>
    </row>
    <row r="338" spans="1:12" hidden="1" outlineLevel="1" x14ac:dyDescent="0.25">
      <c r="A338" s="79">
        <v>401.03377</v>
      </c>
      <c r="B338" s="57" t="s">
        <v>728</v>
      </c>
      <c r="C338" s="68">
        <v>0</v>
      </c>
      <c r="D338" s="68">
        <v>0.03</v>
      </c>
      <c r="E338" s="68">
        <v>0</v>
      </c>
      <c r="F338" s="68">
        <v>0.03</v>
      </c>
      <c r="G338" s="68">
        <v>0</v>
      </c>
      <c r="H338" s="68">
        <v>0</v>
      </c>
      <c r="I338" s="68">
        <v>0</v>
      </c>
      <c r="J338" s="68">
        <v>0.03</v>
      </c>
      <c r="K338" s="68">
        <v>0</v>
      </c>
      <c r="L338" s="68">
        <v>0.03</v>
      </c>
    </row>
    <row r="339" spans="1:12" hidden="1" outlineLevel="1" x14ac:dyDescent="0.25">
      <c r="A339" s="79">
        <v>401.03379000000001</v>
      </c>
      <c r="B339" s="57" t="s">
        <v>729</v>
      </c>
      <c r="C339" s="68">
        <v>0</v>
      </c>
      <c r="D339" s="68">
        <v>77350</v>
      </c>
      <c r="E339" s="68">
        <v>546805</v>
      </c>
      <c r="F339" s="68">
        <v>595595</v>
      </c>
      <c r="G339" s="68">
        <v>48790</v>
      </c>
      <c r="H339" s="68">
        <v>0</v>
      </c>
      <c r="I339" s="68">
        <v>595595</v>
      </c>
      <c r="J339" s="68">
        <v>595595</v>
      </c>
      <c r="K339" s="68">
        <v>0</v>
      </c>
      <c r="L339" s="68">
        <v>0</v>
      </c>
    </row>
    <row r="340" spans="1:12" hidden="1" outlineLevel="1" x14ac:dyDescent="0.25">
      <c r="A340" s="79">
        <v>401.03381000000002</v>
      </c>
      <c r="B340" s="57" t="s">
        <v>730</v>
      </c>
      <c r="C340" s="68">
        <v>0</v>
      </c>
      <c r="D340" s="68">
        <v>42628.37</v>
      </c>
      <c r="E340" s="68">
        <v>560374.62</v>
      </c>
      <c r="F340" s="68">
        <v>610123.71</v>
      </c>
      <c r="G340" s="68">
        <v>49749.09</v>
      </c>
      <c r="H340" s="68">
        <v>47375.33</v>
      </c>
      <c r="I340" s="68">
        <v>610123.71</v>
      </c>
      <c r="J340" s="68">
        <v>657499.04</v>
      </c>
      <c r="K340" s="68">
        <v>0</v>
      </c>
      <c r="L340" s="68">
        <v>47375.33</v>
      </c>
    </row>
    <row r="341" spans="1:12" hidden="1" outlineLevel="1" x14ac:dyDescent="0.25">
      <c r="A341" s="79">
        <v>401.03381999999999</v>
      </c>
      <c r="B341" s="57" t="s">
        <v>731</v>
      </c>
      <c r="C341" s="68">
        <v>0</v>
      </c>
      <c r="D341" s="68">
        <v>22494.240000000002</v>
      </c>
      <c r="E341" s="68">
        <v>256925.38</v>
      </c>
      <c r="F341" s="68">
        <v>280614.95</v>
      </c>
      <c r="G341" s="68">
        <v>23689.57</v>
      </c>
      <c r="H341" s="68">
        <v>17765.75</v>
      </c>
      <c r="I341" s="68">
        <v>280614.95</v>
      </c>
      <c r="J341" s="68">
        <v>298380.7</v>
      </c>
      <c r="K341" s="68">
        <v>0</v>
      </c>
      <c r="L341" s="68">
        <v>17765.75</v>
      </c>
    </row>
    <row r="342" spans="1:12" hidden="1" outlineLevel="1" x14ac:dyDescent="0.25">
      <c r="A342" s="79">
        <v>401.03383000000002</v>
      </c>
      <c r="B342" s="57" t="s">
        <v>732</v>
      </c>
      <c r="C342" s="68">
        <v>0</v>
      </c>
      <c r="D342" s="68">
        <v>33292.769999999997</v>
      </c>
      <c r="E342" s="68">
        <v>406527.72</v>
      </c>
      <c r="F342" s="68">
        <v>406527.72</v>
      </c>
      <c r="G342" s="68">
        <v>0</v>
      </c>
      <c r="H342" s="68">
        <v>0</v>
      </c>
      <c r="I342" s="68">
        <v>406527.72</v>
      </c>
      <c r="J342" s="68">
        <v>406527.72</v>
      </c>
      <c r="K342" s="68">
        <v>0</v>
      </c>
      <c r="L342" s="68">
        <v>0</v>
      </c>
    </row>
    <row r="343" spans="1:12" hidden="1" outlineLevel="1" x14ac:dyDescent="0.25">
      <c r="A343" s="79">
        <v>401.03388999999999</v>
      </c>
      <c r="B343" s="57" t="s">
        <v>733</v>
      </c>
      <c r="C343" s="68">
        <v>0</v>
      </c>
      <c r="D343" s="68">
        <v>1590.24</v>
      </c>
      <c r="E343" s="68">
        <v>22364.01</v>
      </c>
      <c r="F343" s="68">
        <v>22364.78</v>
      </c>
      <c r="G343" s="68">
        <v>1910.94</v>
      </c>
      <c r="H343" s="68">
        <v>1910.94</v>
      </c>
      <c r="I343" s="68">
        <v>24274.95</v>
      </c>
      <c r="J343" s="68">
        <v>24275.72</v>
      </c>
      <c r="K343" s="68">
        <v>0</v>
      </c>
      <c r="L343" s="68">
        <v>0.77</v>
      </c>
    </row>
    <row r="344" spans="1:12" hidden="1" outlineLevel="1" x14ac:dyDescent="0.25">
      <c r="A344" s="79">
        <v>401.03393</v>
      </c>
      <c r="B344" s="57" t="s">
        <v>734</v>
      </c>
      <c r="C344" s="68">
        <v>0</v>
      </c>
      <c r="D344" s="68">
        <v>-0.22</v>
      </c>
      <c r="E344" s="68">
        <v>0</v>
      </c>
      <c r="F344" s="68">
        <v>-0.22</v>
      </c>
      <c r="G344" s="68">
        <v>0</v>
      </c>
      <c r="H344" s="68">
        <v>0</v>
      </c>
      <c r="I344" s="68">
        <v>0</v>
      </c>
      <c r="J344" s="68">
        <v>-0.22</v>
      </c>
      <c r="K344" s="68">
        <v>0</v>
      </c>
      <c r="L344" s="68">
        <v>-0.22</v>
      </c>
    </row>
    <row r="345" spans="1:12" hidden="1" outlineLevel="1" x14ac:dyDescent="0.25">
      <c r="A345" s="79">
        <v>401.03397000000001</v>
      </c>
      <c r="B345" s="57" t="s">
        <v>505</v>
      </c>
      <c r="C345" s="68">
        <v>0</v>
      </c>
      <c r="D345" s="68">
        <v>0</v>
      </c>
      <c r="E345" s="68">
        <v>3036477.14</v>
      </c>
      <c r="F345" s="68">
        <v>3105634.23</v>
      </c>
      <c r="G345" s="68">
        <v>98269.73</v>
      </c>
      <c r="H345" s="68">
        <v>29112.639999999999</v>
      </c>
      <c r="I345" s="68">
        <v>3134746.87</v>
      </c>
      <c r="J345" s="68">
        <v>3134746.87</v>
      </c>
      <c r="K345" s="68">
        <v>0</v>
      </c>
      <c r="L345" s="68">
        <v>0</v>
      </c>
    </row>
    <row r="346" spans="1:12" hidden="1" outlineLevel="1" x14ac:dyDescent="0.25">
      <c r="A346" s="79">
        <v>401.03399000000002</v>
      </c>
      <c r="B346" s="57" t="s">
        <v>735</v>
      </c>
      <c r="C346" s="68">
        <v>0</v>
      </c>
      <c r="D346" s="68">
        <v>28274.400000000001</v>
      </c>
      <c r="E346" s="68">
        <v>154278.62</v>
      </c>
      <c r="F346" s="68">
        <v>154278.62</v>
      </c>
      <c r="G346" s="68">
        <v>0</v>
      </c>
      <c r="H346" s="68">
        <v>0</v>
      </c>
      <c r="I346" s="68">
        <v>154278.62</v>
      </c>
      <c r="J346" s="68">
        <v>154278.62</v>
      </c>
      <c r="K346" s="68">
        <v>0</v>
      </c>
      <c r="L346" s="68">
        <v>0</v>
      </c>
    </row>
    <row r="347" spans="1:12" hidden="1" outlineLevel="1" x14ac:dyDescent="0.25">
      <c r="A347" s="79">
        <v>401.03401000000002</v>
      </c>
      <c r="B347" s="57" t="s">
        <v>736</v>
      </c>
      <c r="C347" s="68">
        <v>0</v>
      </c>
      <c r="D347" s="68">
        <v>14705</v>
      </c>
      <c r="E347" s="68">
        <v>174038</v>
      </c>
      <c r="F347" s="68">
        <v>189608</v>
      </c>
      <c r="G347" s="68">
        <v>15570</v>
      </c>
      <c r="H347" s="68">
        <v>11245</v>
      </c>
      <c r="I347" s="68">
        <v>189608</v>
      </c>
      <c r="J347" s="68">
        <v>200853</v>
      </c>
      <c r="K347" s="68">
        <v>0</v>
      </c>
      <c r="L347" s="68">
        <v>11245</v>
      </c>
    </row>
    <row r="348" spans="1:12" hidden="1" outlineLevel="1" x14ac:dyDescent="0.25">
      <c r="A348" s="79">
        <v>401.03402</v>
      </c>
      <c r="B348" s="57" t="s">
        <v>737</v>
      </c>
      <c r="C348" s="68">
        <v>0</v>
      </c>
      <c r="D348" s="68">
        <v>25676.57</v>
      </c>
      <c r="E348" s="68">
        <v>292249.06</v>
      </c>
      <c r="F348" s="68">
        <v>318520.63</v>
      </c>
      <c r="G348" s="68">
        <v>26271.57</v>
      </c>
      <c r="H348" s="68">
        <v>26271.57</v>
      </c>
      <c r="I348" s="68">
        <v>318520.63</v>
      </c>
      <c r="J348" s="68">
        <v>344792.2</v>
      </c>
      <c r="K348" s="68">
        <v>0</v>
      </c>
      <c r="L348" s="68">
        <v>26271.57</v>
      </c>
    </row>
    <row r="349" spans="1:12" hidden="1" outlineLevel="1" x14ac:dyDescent="0.25">
      <c r="A349" s="79">
        <v>401.03408000000002</v>
      </c>
      <c r="B349" s="57" t="s">
        <v>738</v>
      </c>
      <c r="C349" s="68">
        <v>0</v>
      </c>
      <c r="D349" s="68">
        <v>33411.839999999997</v>
      </c>
      <c r="E349" s="68">
        <v>419192.57</v>
      </c>
      <c r="F349" s="68">
        <v>462778.75</v>
      </c>
      <c r="G349" s="68">
        <v>43586.18</v>
      </c>
      <c r="H349" s="68">
        <v>39770.089999999997</v>
      </c>
      <c r="I349" s="68">
        <v>462778.75</v>
      </c>
      <c r="J349" s="68">
        <v>502548.84</v>
      </c>
      <c r="K349" s="68">
        <v>0</v>
      </c>
      <c r="L349" s="68">
        <v>39770.089999999997</v>
      </c>
    </row>
    <row r="350" spans="1:12" hidden="1" outlineLevel="1" x14ac:dyDescent="0.25">
      <c r="A350" s="79">
        <v>401.03410000000002</v>
      </c>
      <c r="B350" s="57" t="s">
        <v>739</v>
      </c>
      <c r="C350" s="68">
        <v>0</v>
      </c>
      <c r="D350" s="68">
        <v>2891.79</v>
      </c>
      <c r="E350" s="68">
        <v>159.88</v>
      </c>
      <c r="F350" s="68">
        <v>3069.07</v>
      </c>
      <c r="G350" s="68">
        <v>0</v>
      </c>
      <c r="H350" s="68">
        <v>0</v>
      </c>
      <c r="I350" s="68">
        <v>159.88</v>
      </c>
      <c r="J350" s="68">
        <v>3069.07</v>
      </c>
      <c r="K350" s="68">
        <v>0</v>
      </c>
      <c r="L350" s="68">
        <v>2909.19</v>
      </c>
    </row>
    <row r="351" spans="1:12" hidden="1" outlineLevel="1" x14ac:dyDescent="0.25">
      <c r="A351" s="79">
        <v>401.03413</v>
      </c>
      <c r="B351" s="57" t="s">
        <v>740</v>
      </c>
      <c r="C351" s="68">
        <v>0</v>
      </c>
      <c r="D351" s="68">
        <v>0</v>
      </c>
      <c r="E351" s="68">
        <v>40525.279999999999</v>
      </c>
      <c r="F351" s="68">
        <v>40525.279999999999</v>
      </c>
      <c r="G351" s="68">
        <v>0</v>
      </c>
      <c r="H351" s="68">
        <v>0</v>
      </c>
      <c r="I351" s="68">
        <v>40525.279999999999</v>
      </c>
      <c r="J351" s="68">
        <v>40525.279999999999</v>
      </c>
      <c r="K351" s="68">
        <v>0</v>
      </c>
      <c r="L351" s="68">
        <v>0</v>
      </c>
    </row>
    <row r="352" spans="1:12" hidden="1" outlineLevel="1" x14ac:dyDescent="0.25">
      <c r="A352" s="79">
        <v>401.03413999999998</v>
      </c>
      <c r="B352" s="57" t="s">
        <v>741</v>
      </c>
      <c r="C352" s="68">
        <v>0</v>
      </c>
      <c r="D352" s="68">
        <v>0</v>
      </c>
      <c r="E352" s="68">
        <v>270933.12</v>
      </c>
      <c r="F352" s="68">
        <v>348348.17</v>
      </c>
      <c r="G352" s="68">
        <v>0</v>
      </c>
      <c r="H352" s="68">
        <v>5330.47</v>
      </c>
      <c r="I352" s="68">
        <v>270933.12</v>
      </c>
      <c r="J352" s="68">
        <v>353678.64</v>
      </c>
      <c r="K352" s="68">
        <v>0</v>
      </c>
      <c r="L352" s="68">
        <v>82745.52</v>
      </c>
    </row>
    <row r="353" spans="1:12" hidden="1" outlineLevel="1" x14ac:dyDescent="0.25">
      <c r="A353" s="79">
        <v>401.03417000000002</v>
      </c>
      <c r="B353" s="57" t="s">
        <v>742</v>
      </c>
      <c r="C353" s="68">
        <v>0</v>
      </c>
      <c r="D353" s="68">
        <v>0</v>
      </c>
      <c r="E353" s="68">
        <v>3970.23</v>
      </c>
      <c r="F353" s="68">
        <v>3970.24</v>
      </c>
      <c r="G353" s="68">
        <v>0</v>
      </c>
      <c r="H353" s="68">
        <v>0</v>
      </c>
      <c r="I353" s="68">
        <v>3970.23</v>
      </c>
      <c r="J353" s="68">
        <v>3970.24</v>
      </c>
      <c r="K353" s="68">
        <v>0</v>
      </c>
      <c r="L353" s="68">
        <v>0.01</v>
      </c>
    </row>
    <row r="354" spans="1:12" hidden="1" outlineLevel="1" x14ac:dyDescent="0.25">
      <c r="A354" s="79">
        <v>401.03422</v>
      </c>
      <c r="B354" s="57" t="s">
        <v>743</v>
      </c>
      <c r="C354" s="68">
        <v>0</v>
      </c>
      <c r="D354" s="68">
        <v>31803</v>
      </c>
      <c r="E354" s="68">
        <v>356225.8</v>
      </c>
      <c r="F354" s="68">
        <v>356225.8</v>
      </c>
      <c r="G354" s="68">
        <v>0</v>
      </c>
      <c r="H354" s="68">
        <v>180029.87</v>
      </c>
      <c r="I354" s="68">
        <v>356225.8</v>
      </c>
      <c r="J354" s="68">
        <v>536255.67000000004</v>
      </c>
      <c r="K354" s="68">
        <v>0</v>
      </c>
      <c r="L354" s="68">
        <v>180029.87</v>
      </c>
    </row>
    <row r="355" spans="1:12" hidden="1" outlineLevel="1" x14ac:dyDescent="0.25">
      <c r="A355" s="79">
        <v>401.03426999999999</v>
      </c>
      <c r="B355" s="57" t="s">
        <v>744</v>
      </c>
      <c r="C355" s="68">
        <v>0</v>
      </c>
      <c r="D355" s="68">
        <v>0</v>
      </c>
      <c r="E355" s="68">
        <v>1600</v>
      </c>
      <c r="F355" s="68">
        <v>1600</v>
      </c>
      <c r="G355" s="68">
        <v>0</v>
      </c>
      <c r="H355" s="68">
        <v>0</v>
      </c>
      <c r="I355" s="68">
        <v>1600</v>
      </c>
      <c r="J355" s="68">
        <v>1600</v>
      </c>
      <c r="K355" s="68">
        <v>0</v>
      </c>
      <c r="L355" s="68">
        <v>0</v>
      </c>
    </row>
    <row r="356" spans="1:12" hidden="1" outlineLevel="1" x14ac:dyDescent="0.25">
      <c r="A356" s="79">
        <v>401.03440999999998</v>
      </c>
      <c r="B356" s="57" t="s">
        <v>745</v>
      </c>
      <c r="C356" s="68">
        <v>0</v>
      </c>
      <c r="D356" s="68">
        <v>0</v>
      </c>
      <c r="E356" s="68">
        <v>118428.8</v>
      </c>
      <c r="F356" s="68">
        <v>118428.8</v>
      </c>
      <c r="G356" s="68">
        <v>0</v>
      </c>
      <c r="H356" s="68">
        <v>0</v>
      </c>
      <c r="I356" s="68">
        <v>118428.8</v>
      </c>
      <c r="J356" s="68">
        <v>118428.8</v>
      </c>
      <c r="K356" s="68">
        <v>0</v>
      </c>
      <c r="L356" s="68">
        <v>0</v>
      </c>
    </row>
    <row r="357" spans="1:12" hidden="1" outlineLevel="1" x14ac:dyDescent="0.25">
      <c r="A357" s="79">
        <v>401.03442999999999</v>
      </c>
      <c r="B357" s="57" t="s">
        <v>746</v>
      </c>
      <c r="C357" s="68">
        <v>0</v>
      </c>
      <c r="D357" s="68">
        <v>59969.01</v>
      </c>
      <c r="E357" s="68">
        <v>462461.84</v>
      </c>
      <c r="F357" s="68">
        <v>462461.84</v>
      </c>
      <c r="G357" s="68">
        <v>0</v>
      </c>
      <c r="H357" s="68">
        <v>42882.43</v>
      </c>
      <c r="I357" s="68">
        <v>462461.84</v>
      </c>
      <c r="J357" s="68">
        <v>505344.27</v>
      </c>
      <c r="K357" s="68">
        <v>0</v>
      </c>
      <c r="L357" s="68">
        <v>42882.43</v>
      </c>
    </row>
    <row r="358" spans="1:12" hidden="1" outlineLevel="1" x14ac:dyDescent="0.25">
      <c r="A358" s="79">
        <v>401.03444999999999</v>
      </c>
      <c r="B358" s="57" t="s">
        <v>747</v>
      </c>
      <c r="C358" s="68">
        <v>0</v>
      </c>
      <c r="D358" s="68">
        <v>47698.43</v>
      </c>
      <c r="E358" s="68">
        <v>266835.90000000002</v>
      </c>
      <c r="F358" s="68">
        <v>292470.71000000002</v>
      </c>
      <c r="G358" s="68">
        <v>49046.62</v>
      </c>
      <c r="H358" s="68">
        <v>40132.51</v>
      </c>
      <c r="I358" s="68">
        <v>315882.52</v>
      </c>
      <c r="J358" s="68">
        <v>332603.21999999997</v>
      </c>
      <c r="K358" s="68">
        <v>0</v>
      </c>
      <c r="L358" s="68">
        <v>16720.7</v>
      </c>
    </row>
    <row r="359" spans="1:12" hidden="1" outlineLevel="1" x14ac:dyDescent="0.25">
      <c r="A359" s="79">
        <v>401.03446000000002</v>
      </c>
      <c r="B359" s="57" t="s">
        <v>748</v>
      </c>
      <c r="C359" s="68">
        <v>0</v>
      </c>
      <c r="D359" s="68">
        <v>4641</v>
      </c>
      <c r="E359" s="68">
        <v>40102.620000000003</v>
      </c>
      <c r="F359" s="68">
        <v>40102.620000000003</v>
      </c>
      <c r="G359" s="68">
        <v>0</v>
      </c>
      <c r="H359" s="68">
        <v>0</v>
      </c>
      <c r="I359" s="68">
        <v>40102.620000000003</v>
      </c>
      <c r="J359" s="68">
        <v>40102.620000000003</v>
      </c>
      <c r="K359" s="68">
        <v>0</v>
      </c>
      <c r="L359" s="68">
        <v>0</v>
      </c>
    </row>
    <row r="360" spans="1:12" hidden="1" outlineLevel="1" x14ac:dyDescent="0.25">
      <c r="A360" s="79">
        <v>401.03447</v>
      </c>
      <c r="B360" s="57" t="s">
        <v>749</v>
      </c>
      <c r="C360" s="68">
        <v>0</v>
      </c>
      <c r="D360" s="68">
        <v>11252605.49</v>
      </c>
      <c r="E360" s="68">
        <v>11252605.49</v>
      </c>
      <c r="F360" s="68">
        <v>11252605.49</v>
      </c>
      <c r="G360" s="68">
        <v>0</v>
      </c>
      <c r="H360" s="68">
        <v>0</v>
      </c>
      <c r="I360" s="68">
        <v>11252605.49</v>
      </c>
      <c r="J360" s="68">
        <v>11252605.49</v>
      </c>
      <c r="K360" s="68">
        <v>0</v>
      </c>
      <c r="L360" s="68">
        <v>0</v>
      </c>
    </row>
    <row r="361" spans="1:12" hidden="1" outlineLevel="1" x14ac:dyDescent="0.25">
      <c r="A361" s="79">
        <v>401.03451000000001</v>
      </c>
      <c r="B361" s="57" t="s">
        <v>750</v>
      </c>
      <c r="C361" s="68">
        <v>0</v>
      </c>
      <c r="D361" s="68">
        <v>0</v>
      </c>
      <c r="E361" s="68">
        <v>0</v>
      </c>
      <c r="F361" s="68">
        <v>0</v>
      </c>
      <c r="G361" s="68">
        <v>636</v>
      </c>
      <c r="H361" s="68">
        <v>636</v>
      </c>
      <c r="I361" s="68">
        <v>636</v>
      </c>
      <c r="J361" s="68">
        <v>636</v>
      </c>
      <c r="K361" s="68">
        <v>0</v>
      </c>
      <c r="L361" s="68">
        <v>0</v>
      </c>
    </row>
    <row r="362" spans="1:12" hidden="1" outlineLevel="1" x14ac:dyDescent="0.25">
      <c r="A362" s="79">
        <v>401.03451999999999</v>
      </c>
      <c r="B362" s="57" t="s">
        <v>751</v>
      </c>
      <c r="C362" s="68">
        <v>0</v>
      </c>
      <c r="D362" s="68">
        <v>23442.31</v>
      </c>
      <c r="E362" s="68">
        <v>357537.58</v>
      </c>
      <c r="F362" s="68">
        <v>390371.98</v>
      </c>
      <c r="G362" s="68">
        <v>32834.400000000001</v>
      </c>
      <c r="H362" s="68">
        <v>23450.78</v>
      </c>
      <c r="I362" s="68">
        <v>390371.98</v>
      </c>
      <c r="J362" s="68">
        <v>413822.76</v>
      </c>
      <c r="K362" s="68">
        <v>0</v>
      </c>
      <c r="L362" s="68">
        <v>23450.78</v>
      </c>
    </row>
    <row r="363" spans="1:12" hidden="1" outlineLevel="1" x14ac:dyDescent="0.25">
      <c r="A363" s="79">
        <v>401.03453000000002</v>
      </c>
      <c r="B363" s="57" t="s">
        <v>752</v>
      </c>
      <c r="C363" s="68">
        <v>0</v>
      </c>
      <c r="D363" s="68">
        <v>23000</v>
      </c>
      <c r="E363" s="68">
        <v>161000</v>
      </c>
      <c r="F363" s="68">
        <v>161000</v>
      </c>
      <c r="G363" s="68">
        <v>0</v>
      </c>
      <c r="H363" s="68">
        <v>0</v>
      </c>
      <c r="I363" s="68">
        <v>161000</v>
      </c>
      <c r="J363" s="68">
        <v>161000</v>
      </c>
      <c r="K363" s="68">
        <v>0</v>
      </c>
      <c r="L363" s="68">
        <v>0</v>
      </c>
    </row>
    <row r="364" spans="1:12" hidden="1" outlineLevel="1" x14ac:dyDescent="0.25">
      <c r="A364" s="79">
        <v>401.03460999999999</v>
      </c>
      <c r="B364" s="57" t="s">
        <v>753</v>
      </c>
      <c r="C364" s="68">
        <v>0</v>
      </c>
      <c r="D364" s="68">
        <v>102767.28</v>
      </c>
      <c r="E364" s="68">
        <v>1577413.97</v>
      </c>
      <c r="F364" s="68">
        <v>1764837.24</v>
      </c>
      <c r="G364" s="68">
        <v>132956.97</v>
      </c>
      <c r="H364" s="68">
        <v>119168.98</v>
      </c>
      <c r="I364" s="68">
        <v>1710370.94</v>
      </c>
      <c r="J364" s="68">
        <v>1884006.22</v>
      </c>
      <c r="K364" s="68">
        <v>0</v>
      </c>
      <c r="L364" s="68">
        <v>173635.28</v>
      </c>
    </row>
    <row r="365" spans="1:12" hidden="1" outlineLevel="1" x14ac:dyDescent="0.25">
      <c r="A365" s="79">
        <v>401.03467999999998</v>
      </c>
      <c r="B365" s="57" t="s">
        <v>754</v>
      </c>
      <c r="C365" s="68">
        <v>0</v>
      </c>
      <c r="D365" s="68">
        <v>0</v>
      </c>
      <c r="E365" s="68">
        <v>19608</v>
      </c>
      <c r="F365" s="68">
        <v>19608</v>
      </c>
      <c r="G365" s="68">
        <v>0</v>
      </c>
      <c r="H365" s="68">
        <v>0</v>
      </c>
      <c r="I365" s="68">
        <v>19608</v>
      </c>
      <c r="J365" s="68">
        <v>19608</v>
      </c>
      <c r="K365" s="68">
        <v>0</v>
      </c>
      <c r="L365" s="68">
        <v>0</v>
      </c>
    </row>
    <row r="366" spans="1:12" hidden="1" outlineLevel="1" x14ac:dyDescent="0.25">
      <c r="A366" s="79">
        <v>401.03469000000001</v>
      </c>
      <c r="B366" s="57" t="s">
        <v>755</v>
      </c>
      <c r="C366" s="68">
        <v>0</v>
      </c>
      <c r="D366" s="68">
        <v>0</v>
      </c>
      <c r="E366" s="68">
        <v>38184</v>
      </c>
      <c r="F366" s="68">
        <v>38184</v>
      </c>
      <c r="G366" s="68">
        <v>0</v>
      </c>
      <c r="H366" s="68">
        <v>0</v>
      </c>
      <c r="I366" s="68">
        <v>38184</v>
      </c>
      <c r="J366" s="68">
        <v>38184</v>
      </c>
      <c r="K366" s="68">
        <v>0</v>
      </c>
      <c r="L366" s="68">
        <v>0</v>
      </c>
    </row>
    <row r="367" spans="1:12" hidden="1" outlineLevel="1" x14ac:dyDescent="0.25">
      <c r="A367" s="79">
        <v>401.03471000000002</v>
      </c>
      <c r="B367" s="57" t="s">
        <v>756</v>
      </c>
      <c r="C367" s="68">
        <v>0</v>
      </c>
      <c r="D367" s="68">
        <v>0</v>
      </c>
      <c r="E367" s="68">
        <v>712.81</v>
      </c>
      <c r="F367" s="68">
        <v>712.81</v>
      </c>
      <c r="G367" s="68">
        <v>0</v>
      </c>
      <c r="H367" s="68">
        <v>0</v>
      </c>
      <c r="I367" s="68">
        <v>712.81</v>
      </c>
      <c r="J367" s="68">
        <v>712.81</v>
      </c>
      <c r="K367" s="68">
        <v>0</v>
      </c>
      <c r="L367" s="68">
        <v>0</v>
      </c>
    </row>
    <row r="368" spans="1:12" hidden="1" outlineLevel="1" x14ac:dyDescent="0.25">
      <c r="A368" s="79">
        <v>401.03476000000001</v>
      </c>
      <c r="B368" s="57" t="s">
        <v>757</v>
      </c>
      <c r="C368" s="68">
        <v>0</v>
      </c>
      <c r="D368" s="68">
        <v>31.8</v>
      </c>
      <c r="E368" s="68">
        <v>31.8</v>
      </c>
      <c r="F368" s="68">
        <v>31.8</v>
      </c>
      <c r="G368" s="68">
        <v>0</v>
      </c>
      <c r="H368" s="68">
        <v>0</v>
      </c>
      <c r="I368" s="68">
        <v>31.8</v>
      </c>
      <c r="J368" s="68">
        <v>31.8</v>
      </c>
      <c r="K368" s="68">
        <v>0</v>
      </c>
      <c r="L368" s="68">
        <v>0</v>
      </c>
    </row>
    <row r="369" spans="1:12" hidden="1" outlineLevel="1" x14ac:dyDescent="0.25">
      <c r="A369" s="79">
        <v>401.03485999999998</v>
      </c>
      <c r="B369" s="57" t="s">
        <v>758</v>
      </c>
      <c r="C369" s="68">
        <v>0</v>
      </c>
      <c r="D369" s="68">
        <v>0</v>
      </c>
      <c r="E369" s="68">
        <v>29612.560000000001</v>
      </c>
      <c r="F369" s="68">
        <v>29612.560000000001</v>
      </c>
      <c r="G369" s="68">
        <v>0</v>
      </c>
      <c r="H369" s="68">
        <v>0</v>
      </c>
      <c r="I369" s="68">
        <v>29612.560000000001</v>
      </c>
      <c r="J369" s="68">
        <v>29612.560000000001</v>
      </c>
      <c r="K369" s="68">
        <v>0</v>
      </c>
      <c r="L369" s="68">
        <v>0</v>
      </c>
    </row>
    <row r="370" spans="1:12" hidden="1" outlineLevel="1" x14ac:dyDescent="0.25">
      <c r="A370" s="79">
        <v>401.03487999999999</v>
      </c>
      <c r="B370" s="57" t="s">
        <v>759</v>
      </c>
      <c r="C370" s="68">
        <v>0</v>
      </c>
      <c r="D370" s="68">
        <v>0</v>
      </c>
      <c r="E370" s="68">
        <v>5368.6</v>
      </c>
      <c r="F370" s="68">
        <v>5368.6</v>
      </c>
      <c r="G370" s="68">
        <v>0</v>
      </c>
      <c r="H370" s="68">
        <v>0</v>
      </c>
      <c r="I370" s="68">
        <v>5368.6</v>
      </c>
      <c r="J370" s="68">
        <v>5368.6</v>
      </c>
      <c r="K370" s="68">
        <v>0</v>
      </c>
      <c r="L370" s="68">
        <v>0</v>
      </c>
    </row>
    <row r="371" spans="1:12" hidden="1" outlineLevel="1" x14ac:dyDescent="0.25">
      <c r="A371" s="79">
        <v>401.03492</v>
      </c>
      <c r="B371" s="57" t="s">
        <v>760</v>
      </c>
      <c r="C371" s="68">
        <v>0</v>
      </c>
      <c r="D371" s="68">
        <v>20805.009999999998</v>
      </c>
      <c r="E371" s="68">
        <v>20805.009999999998</v>
      </c>
      <c r="F371" s="68">
        <v>20805.009999999998</v>
      </c>
      <c r="G371" s="68">
        <v>5328.85</v>
      </c>
      <c r="H371" s="68">
        <v>5328.85</v>
      </c>
      <c r="I371" s="68">
        <v>26133.86</v>
      </c>
      <c r="J371" s="68">
        <v>26133.86</v>
      </c>
      <c r="K371" s="68">
        <v>0</v>
      </c>
      <c r="L371" s="68">
        <v>0</v>
      </c>
    </row>
    <row r="372" spans="1:12" hidden="1" outlineLevel="1" x14ac:dyDescent="0.25">
      <c r="A372" s="79">
        <v>401.03492999999997</v>
      </c>
      <c r="B372" s="57" t="s">
        <v>761</v>
      </c>
      <c r="C372" s="68">
        <v>0</v>
      </c>
      <c r="D372" s="68">
        <v>30.51</v>
      </c>
      <c r="E372" s="68">
        <v>30.51</v>
      </c>
      <c r="F372" s="68">
        <v>30.51</v>
      </c>
      <c r="G372" s="68">
        <v>0</v>
      </c>
      <c r="H372" s="68">
        <v>0</v>
      </c>
      <c r="I372" s="68">
        <v>30.51</v>
      </c>
      <c r="J372" s="68">
        <v>30.51</v>
      </c>
      <c r="K372" s="68">
        <v>0</v>
      </c>
      <c r="L372" s="68">
        <v>0</v>
      </c>
    </row>
    <row r="373" spans="1:12" hidden="1" outlineLevel="1" x14ac:dyDescent="0.25">
      <c r="A373" s="79">
        <v>401.03494000000001</v>
      </c>
      <c r="B373" s="57" t="s">
        <v>762</v>
      </c>
      <c r="C373" s="68">
        <v>0</v>
      </c>
      <c r="D373" s="68">
        <v>0</v>
      </c>
      <c r="E373" s="68">
        <v>27370</v>
      </c>
      <c r="F373" s="68">
        <v>27370</v>
      </c>
      <c r="G373" s="68">
        <v>0</v>
      </c>
      <c r="H373" s="68">
        <v>0</v>
      </c>
      <c r="I373" s="68">
        <v>27370</v>
      </c>
      <c r="J373" s="68">
        <v>27370</v>
      </c>
      <c r="K373" s="68">
        <v>0</v>
      </c>
      <c r="L373" s="68">
        <v>0</v>
      </c>
    </row>
    <row r="374" spans="1:12" hidden="1" outlineLevel="1" x14ac:dyDescent="0.25">
      <c r="A374" s="79">
        <v>401.03494999999998</v>
      </c>
      <c r="B374" s="57" t="s">
        <v>763</v>
      </c>
      <c r="C374" s="68">
        <v>0</v>
      </c>
      <c r="D374" s="68">
        <v>0</v>
      </c>
      <c r="E374" s="68">
        <v>65641.119999999995</v>
      </c>
      <c r="F374" s="68">
        <v>65641.119999999995</v>
      </c>
      <c r="G374" s="68">
        <v>0</v>
      </c>
      <c r="H374" s="68">
        <v>0</v>
      </c>
      <c r="I374" s="68">
        <v>65641.119999999995</v>
      </c>
      <c r="J374" s="68">
        <v>65641.119999999995</v>
      </c>
      <c r="K374" s="68">
        <v>0</v>
      </c>
      <c r="L374" s="68">
        <v>0</v>
      </c>
    </row>
    <row r="375" spans="1:12" hidden="1" outlineLevel="1" x14ac:dyDescent="0.25">
      <c r="A375" s="79">
        <v>401.03496000000001</v>
      </c>
      <c r="B375" s="57" t="s">
        <v>764</v>
      </c>
      <c r="C375" s="68">
        <v>0</v>
      </c>
      <c r="D375" s="68">
        <v>0</v>
      </c>
      <c r="E375" s="68">
        <v>188</v>
      </c>
      <c r="F375" s="68">
        <v>188</v>
      </c>
      <c r="G375" s="68">
        <v>0</v>
      </c>
      <c r="H375" s="68">
        <v>0</v>
      </c>
      <c r="I375" s="68">
        <v>188</v>
      </c>
      <c r="J375" s="68">
        <v>188</v>
      </c>
      <c r="K375" s="68">
        <v>0</v>
      </c>
      <c r="L375" s="68">
        <v>0</v>
      </c>
    </row>
    <row r="376" spans="1:12" hidden="1" outlineLevel="1" x14ac:dyDescent="0.25">
      <c r="A376" s="79">
        <v>401.03496999999999</v>
      </c>
      <c r="B376" s="57" t="s">
        <v>765</v>
      </c>
      <c r="C376" s="68">
        <v>0</v>
      </c>
      <c r="D376" s="68">
        <v>0</v>
      </c>
      <c r="E376" s="68">
        <v>-1500000</v>
      </c>
      <c r="F376" s="68">
        <v>-1500000</v>
      </c>
      <c r="G376" s="68">
        <v>0</v>
      </c>
      <c r="H376" s="68">
        <v>0</v>
      </c>
      <c r="I376" s="68">
        <v>-1500000</v>
      </c>
      <c r="J376" s="68">
        <v>-1500000</v>
      </c>
      <c r="K376" s="68">
        <v>0</v>
      </c>
      <c r="L376" s="68">
        <v>0</v>
      </c>
    </row>
    <row r="377" spans="1:12" hidden="1" outlineLevel="1" x14ac:dyDescent="0.25">
      <c r="A377" s="79">
        <v>401.03498000000002</v>
      </c>
      <c r="B377" s="57" t="s">
        <v>766</v>
      </c>
      <c r="C377" s="68">
        <v>0</v>
      </c>
      <c r="D377" s="68">
        <v>0</v>
      </c>
      <c r="E377" s="68">
        <v>7600</v>
      </c>
      <c r="F377" s="68">
        <v>7600</v>
      </c>
      <c r="G377" s="68">
        <v>0</v>
      </c>
      <c r="H377" s="68">
        <v>0</v>
      </c>
      <c r="I377" s="68">
        <v>7600</v>
      </c>
      <c r="J377" s="68">
        <v>7600</v>
      </c>
      <c r="K377" s="68">
        <v>0</v>
      </c>
      <c r="L377" s="68">
        <v>0</v>
      </c>
    </row>
    <row r="378" spans="1:12" hidden="1" outlineLevel="1" x14ac:dyDescent="0.25">
      <c r="A378" s="79">
        <v>401.03498999999999</v>
      </c>
      <c r="B378" s="57" t="s">
        <v>767</v>
      </c>
      <c r="C378" s="68">
        <v>0</v>
      </c>
      <c r="D378" s="68">
        <v>0</v>
      </c>
      <c r="E378" s="68">
        <v>1400</v>
      </c>
      <c r="F378" s="68">
        <v>1400</v>
      </c>
      <c r="G378" s="68">
        <v>0</v>
      </c>
      <c r="H378" s="68">
        <v>0</v>
      </c>
      <c r="I378" s="68">
        <v>1400</v>
      </c>
      <c r="J378" s="68">
        <v>1400</v>
      </c>
      <c r="K378" s="68">
        <v>0</v>
      </c>
      <c r="L378" s="68">
        <v>0</v>
      </c>
    </row>
    <row r="379" spans="1:12" hidden="1" outlineLevel="1" x14ac:dyDescent="0.25">
      <c r="A379" s="79">
        <v>401.03500000000003</v>
      </c>
      <c r="B379" s="57" t="s">
        <v>768</v>
      </c>
      <c r="C379" s="68">
        <v>0</v>
      </c>
      <c r="D379" s="68">
        <v>0</v>
      </c>
      <c r="E379" s="68">
        <v>116</v>
      </c>
      <c r="F379" s="68">
        <v>116</v>
      </c>
      <c r="G379" s="68">
        <v>0</v>
      </c>
      <c r="H379" s="68">
        <v>0</v>
      </c>
      <c r="I379" s="68">
        <v>116</v>
      </c>
      <c r="J379" s="68">
        <v>116</v>
      </c>
      <c r="K379" s="68">
        <v>0</v>
      </c>
      <c r="L379" s="68">
        <v>0</v>
      </c>
    </row>
    <row r="380" spans="1:12" hidden="1" outlineLevel="1" x14ac:dyDescent="0.25">
      <c r="A380" s="79">
        <v>401.03501</v>
      </c>
      <c r="B380" s="57" t="s">
        <v>769</v>
      </c>
      <c r="C380" s="68">
        <v>0</v>
      </c>
      <c r="D380" s="68">
        <v>0</v>
      </c>
      <c r="E380" s="68">
        <v>2085</v>
      </c>
      <c r="F380" s="68">
        <v>2085</v>
      </c>
      <c r="G380" s="68">
        <v>0</v>
      </c>
      <c r="H380" s="68">
        <v>0</v>
      </c>
      <c r="I380" s="68">
        <v>2085</v>
      </c>
      <c r="J380" s="68">
        <v>2085</v>
      </c>
      <c r="K380" s="68">
        <v>0</v>
      </c>
      <c r="L380" s="68">
        <v>0</v>
      </c>
    </row>
    <row r="381" spans="1:12" hidden="1" outlineLevel="1" x14ac:dyDescent="0.25">
      <c r="A381" s="79">
        <v>401.03501999999997</v>
      </c>
      <c r="B381" s="57" t="s">
        <v>770</v>
      </c>
      <c r="C381" s="68">
        <v>0</v>
      </c>
      <c r="D381" s="68">
        <v>0</v>
      </c>
      <c r="E381" s="68">
        <v>0</v>
      </c>
      <c r="F381" s="68">
        <v>0</v>
      </c>
      <c r="G381" s="68">
        <v>19180.650000000001</v>
      </c>
      <c r="H381" s="68">
        <v>19180.650000000001</v>
      </c>
      <c r="I381" s="68">
        <v>19180.650000000001</v>
      </c>
      <c r="J381" s="68">
        <v>19180.650000000001</v>
      </c>
      <c r="K381" s="68">
        <v>0</v>
      </c>
      <c r="L381" s="68">
        <v>0</v>
      </c>
    </row>
    <row r="382" spans="1:12" hidden="1" outlineLevel="1" x14ac:dyDescent="0.25">
      <c r="A382" s="79">
        <v>401.03507999999999</v>
      </c>
      <c r="B382" s="57" t="s">
        <v>771</v>
      </c>
      <c r="C382" s="68">
        <v>0</v>
      </c>
      <c r="D382" s="68">
        <v>1.43</v>
      </c>
      <c r="E382" s="68">
        <v>0</v>
      </c>
      <c r="F382" s="68">
        <v>1.43</v>
      </c>
      <c r="G382" s="68">
        <v>0</v>
      </c>
      <c r="H382" s="68">
        <v>0</v>
      </c>
      <c r="I382" s="68">
        <v>0</v>
      </c>
      <c r="J382" s="68">
        <v>1.43</v>
      </c>
      <c r="K382" s="68">
        <v>0</v>
      </c>
      <c r="L382" s="68">
        <v>1.43</v>
      </c>
    </row>
    <row r="383" spans="1:12" hidden="1" outlineLevel="1" x14ac:dyDescent="0.25">
      <c r="A383" s="79">
        <v>401.0351</v>
      </c>
      <c r="B383" s="57" t="s">
        <v>772</v>
      </c>
      <c r="C383" s="68">
        <v>0</v>
      </c>
      <c r="D383" s="68">
        <v>119.95</v>
      </c>
      <c r="E383" s="68">
        <v>0</v>
      </c>
      <c r="F383" s="68">
        <v>119.95</v>
      </c>
      <c r="G383" s="68">
        <v>0</v>
      </c>
      <c r="H383" s="68">
        <v>0</v>
      </c>
      <c r="I383" s="68">
        <v>0</v>
      </c>
      <c r="J383" s="68">
        <v>119.95</v>
      </c>
      <c r="K383" s="68">
        <v>0</v>
      </c>
      <c r="L383" s="68">
        <v>119.95</v>
      </c>
    </row>
    <row r="384" spans="1:12" hidden="1" outlineLevel="1" x14ac:dyDescent="0.25">
      <c r="A384" s="79">
        <v>401.03512000000001</v>
      </c>
      <c r="B384" s="57" t="s">
        <v>773</v>
      </c>
      <c r="C384" s="68">
        <v>0</v>
      </c>
      <c r="D384" s="68">
        <v>0</v>
      </c>
      <c r="E384" s="68">
        <v>13739.68</v>
      </c>
      <c r="F384" s="68">
        <v>13739.68</v>
      </c>
      <c r="G384" s="68">
        <v>0</v>
      </c>
      <c r="H384" s="68">
        <v>0</v>
      </c>
      <c r="I384" s="68">
        <v>13739.68</v>
      </c>
      <c r="J384" s="68">
        <v>13739.68</v>
      </c>
      <c r="K384" s="68">
        <v>0</v>
      </c>
      <c r="L384" s="68">
        <v>0</v>
      </c>
    </row>
    <row r="385" spans="1:12" hidden="1" outlineLevel="1" x14ac:dyDescent="0.25">
      <c r="A385" s="79">
        <v>401.03512999999998</v>
      </c>
      <c r="B385" s="57" t="s">
        <v>774</v>
      </c>
      <c r="C385" s="68">
        <v>0</v>
      </c>
      <c r="D385" s="68">
        <v>0</v>
      </c>
      <c r="E385" s="68">
        <v>123530.15</v>
      </c>
      <c r="F385" s="68">
        <v>194210.83</v>
      </c>
      <c r="G385" s="68">
        <v>70680.679999999993</v>
      </c>
      <c r="H385" s="68">
        <v>0</v>
      </c>
      <c r="I385" s="68">
        <v>194210.83</v>
      </c>
      <c r="J385" s="68">
        <v>194210.83</v>
      </c>
      <c r="K385" s="68">
        <v>0</v>
      </c>
      <c r="L385" s="68">
        <v>0</v>
      </c>
    </row>
    <row r="386" spans="1:12" hidden="1" outlineLevel="1" x14ac:dyDescent="0.25">
      <c r="A386" s="79">
        <v>401.03514000000001</v>
      </c>
      <c r="B386" s="57" t="s">
        <v>775</v>
      </c>
      <c r="C386" s="68">
        <v>0</v>
      </c>
      <c r="D386" s="68">
        <v>0</v>
      </c>
      <c r="E386" s="68">
        <v>1251</v>
      </c>
      <c r="F386" s="68">
        <v>1251</v>
      </c>
      <c r="G386" s="68">
        <v>0</v>
      </c>
      <c r="H386" s="68">
        <v>0</v>
      </c>
      <c r="I386" s="68">
        <v>1251</v>
      </c>
      <c r="J386" s="68">
        <v>1251</v>
      </c>
      <c r="K386" s="68">
        <v>0</v>
      </c>
      <c r="L386" s="68">
        <v>0</v>
      </c>
    </row>
    <row r="387" spans="1:12" hidden="1" outlineLevel="1" x14ac:dyDescent="0.25">
      <c r="A387" s="79">
        <v>401.03514999999999</v>
      </c>
      <c r="B387" s="57" t="s">
        <v>776</v>
      </c>
      <c r="C387" s="68">
        <v>0</v>
      </c>
      <c r="D387" s="68">
        <v>0</v>
      </c>
      <c r="E387" s="68">
        <v>1305</v>
      </c>
      <c r="F387" s="68">
        <v>1305</v>
      </c>
      <c r="G387" s="68">
        <v>0</v>
      </c>
      <c r="H387" s="68">
        <v>0</v>
      </c>
      <c r="I387" s="68">
        <v>1305</v>
      </c>
      <c r="J387" s="68">
        <v>1305</v>
      </c>
      <c r="K387" s="68">
        <v>0</v>
      </c>
      <c r="L387" s="68">
        <v>0</v>
      </c>
    </row>
    <row r="388" spans="1:12" hidden="1" outlineLevel="1" x14ac:dyDescent="0.25">
      <c r="A388" s="79">
        <v>401.03516000000002</v>
      </c>
      <c r="B388" s="57" t="s">
        <v>777</v>
      </c>
      <c r="C388" s="68">
        <v>0</v>
      </c>
      <c r="D388" s="68">
        <v>0</v>
      </c>
      <c r="E388" s="68">
        <v>154.97</v>
      </c>
      <c r="F388" s="68">
        <v>154.97</v>
      </c>
      <c r="G388" s="68">
        <v>0</v>
      </c>
      <c r="H388" s="68">
        <v>0</v>
      </c>
      <c r="I388" s="68">
        <v>154.97</v>
      </c>
      <c r="J388" s="68">
        <v>154.97</v>
      </c>
      <c r="K388" s="68">
        <v>0</v>
      </c>
      <c r="L388" s="68">
        <v>0</v>
      </c>
    </row>
    <row r="389" spans="1:12" hidden="1" outlineLevel="1" x14ac:dyDescent="0.25">
      <c r="A389" s="79">
        <v>401.03516999999999</v>
      </c>
      <c r="B389" s="57" t="s">
        <v>778</v>
      </c>
      <c r="C389" s="68">
        <v>0</v>
      </c>
      <c r="D389" s="68">
        <v>0</v>
      </c>
      <c r="E389" s="68">
        <v>200</v>
      </c>
      <c r="F389" s="68">
        <v>200</v>
      </c>
      <c r="G389" s="68">
        <v>0</v>
      </c>
      <c r="H389" s="68">
        <v>0</v>
      </c>
      <c r="I389" s="68">
        <v>200</v>
      </c>
      <c r="J389" s="68">
        <v>200</v>
      </c>
      <c r="K389" s="68">
        <v>0</v>
      </c>
      <c r="L389" s="68">
        <v>0</v>
      </c>
    </row>
    <row r="390" spans="1:12" hidden="1" outlineLevel="1" x14ac:dyDescent="0.25">
      <c r="A390" s="79">
        <v>401.03518000000003</v>
      </c>
      <c r="B390" s="57" t="s">
        <v>779</v>
      </c>
      <c r="C390" s="68">
        <v>0</v>
      </c>
      <c r="D390" s="68">
        <v>0</v>
      </c>
      <c r="E390" s="68">
        <v>947.24</v>
      </c>
      <c r="F390" s="68">
        <v>947.24</v>
      </c>
      <c r="G390" s="68">
        <v>0</v>
      </c>
      <c r="H390" s="68">
        <v>0</v>
      </c>
      <c r="I390" s="68">
        <v>947.24</v>
      </c>
      <c r="J390" s="68">
        <v>947.24</v>
      </c>
      <c r="K390" s="68">
        <v>0</v>
      </c>
      <c r="L390" s="68">
        <v>0</v>
      </c>
    </row>
    <row r="391" spans="1:12" hidden="1" outlineLevel="1" x14ac:dyDescent="0.25">
      <c r="A391" s="79">
        <v>401.03519</v>
      </c>
      <c r="B391" s="57" t="s">
        <v>780</v>
      </c>
      <c r="C391" s="68">
        <v>0</v>
      </c>
      <c r="D391" s="68">
        <v>0</v>
      </c>
      <c r="E391" s="68">
        <v>372</v>
      </c>
      <c r="F391" s="68">
        <v>408</v>
      </c>
      <c r="G391" s="68">
        <v>0</v>
      </c>
      <c r="H391" s="68">
        <v>0</v>
      </c>
      <c r="I391" s="68">
        <v>372</v>
      </c>
      <c r="J391" s="68">
        <v>408</v>
      </c>
      <c r="K391" s="68">
        <v>0</v>
      </c>
      <c r="L391" s="68">
        <v>36</v>
      </c>
    </row>
    <row r="392" spans="1:12" hidden="1" outlineLevel="1" x14ac:dyDescent="0.25">
      <c r="A392" s="79">
        <v>401.03519999999997</v>
      </c>
      <c r="B392" s="57" t="s">
        <v>781</v>
      </c>
      <c r="C392" s="68">
        <v>0</v>
      </c>
      <c r="D392" s="68">
        <v>0</v>
      </c>
      <c r="E392" s="68">
        <v>212.35</v>
      </c>
      <c r="F392" s="68">
        <v>212.35</v>
      </c>
      <c r="G392" s="68">
        <v>0</v>
      </c>
      <c r="H392" s="68">
        <v>0</v>
      </c>
      <c r="I392" s="68">
        <v>212.35</v>
      </c>
      <c r="J392" s="68">
        <v>212.35</v>
      </c>
      <c r="K392" s="68">
        <v>0</v>
      </c>
      <c r="L392" s="68">
        <v>0</v>
      </c>
    </row>
    <row r="393" spans="1:12" hidden="1" outlineLevel="1" x14ac:dyDescent="0.25">
      <c r="A393" s="79">
        <v>401.03521000000001</v>
      </c>
      <c r="B393" s="57" t="s">
        <v>782</v>
      </c>
      <c r="C393" s="68">
        <v>0</v>
      </c>
      <c r="D393" s="68">
        <v>0</v>
      </c>
      <c r="E393" s="68">
        <v>137.96</v>
      </c>
      <c r="F393" s="68">
        <v>137.96</v>
      </c>
      <c r="G393" s="68">
        <v>0</v>
      </c>
      <c r="H393" s="68">
        <v>0</v>
      </c>
      <c r="I393" s="68">
        <v>137.96</v>
      </c>
      <c r="J393" s="68">
        <v>137.96</v>
      </c>
      <c r="K393" s="68">
        <v>0</v>
      </c>
      <c r="L393" s="68">
        <v>0</v>
      </c>
    </row>
    <row r="394" spans="1:12" hidden="1" outlineLevel="1" x14ac:dyDescent="0.25">
      <c r="A394" s="79">
        <v>401.03521999999998</v>
      </c>
      <c r="B394" s="57" t="s">
        <v>783</v>
      </c>
      <c r="C394" s="68">
        <v>0</v>
      </c>
      <c r="D394" s="68">
        <v>0</v>
      </c>
      <c r="E394" s="68">
        <v>453.82</v>
      </c>
      <c r="F394" s="68">
        <v>453.82</v>
      </c>
      <c r="G394" s="68">
        <v>0</v>
      </c>
      <c r="H394" s="68">
        <v>0</v>
      </c>
      <c r="I394" s="68">
        <v>453.82</v>
      </c>
      <c r="J394" s="68">
        <v>453.82</v>
      </c>
      <c r="K394" s="68">
        <v>0</v>
      </c>
      <c r="L394" s="68">
        <v>0</v>
      </c>
    </row>
    <row r="395" spans="1:12" hidden="1" outlineLevel="1" x14ac:dyDescent="0.25">
      <c r="A395" s="79">
        <v>401.03523000000001</v>
      </c>
      <c r="B395" s="57" t="s">
        <v>784</v>
      </c>
      <c r="C395" s="68">
        <v>0</v>
      </c>
      <c r="D395" s="68">
        <v>0</v>
      </c>
      <c r="E395" s="68">
        <v>285.07</v>
      </c>
      <c r="F395" s="68">
        <v>285.07</v>
      </c>
      <c r="G395" s="68">
        <v>0</v>
      </c>
      <c r="H395" s="68">
        <v>0</v>
      </c>
      <c r="I395" s="68">
        <v>285.07</v>
      </c>
      <c r="J395" s="68">
        <v>285.07</v>
      </c>
      <c r="K395" s="68">
        <v>0</v>
      </c>
      <c r="L395" s="68">
        <v>0</v>
      </c>
    </row>
    <row r="396" spans="1:12" hidden="1" outlineLevel="1" x14ac:dyDescent="0.25">
      <c r="A396" s="79">
        <v>401.03523999999999</v>
      </c>
      <c r="B396" s="57" t="s">
        <v>785</v>
      </c>
      <c r="C396" s="68">
        <v>0</v>
      </c>
      <c r="D396" s="68">
        <v>0</v>
      </c>
      <c r="E396" s="68">
        <v>25.68</v>
      </c>
      <c r="F396" s="68">
        <v>25.68</v>
      </c>
      <c r="G396" s="68">
        <v>0</v>
      </c>
      <c r="H396" s="68">
        <v>0</v>
      </c>
      <c r="I396" s="68">
        <v>25.68</v>
      </c>
      <c r="J396" s="68">
        <v>25.68</v>
      </c>
      <c r="K396" s="68">
        <v>0</v>
      </c>
      <c r="L396" s="68">
        <v>0</v>
      </c>
    </row>
    <row r="397" spans="1:12" hidden="1" outlineLevel="1" x14ac:dyDescent="0.25">
      <c r="A397" s="79">
        <v>401.03525000000002</v>
      </c>
      <c r="B397" s="57" t="s">
        <v>786</v>
      </c>
      <c r="C397" s="68">
        <v>0</v>
      </c>
      <c r="D397" s="68">
        <v>0</v>
      </c>
      <c r="E397" s="68">
        <v>29.23</v>
      </c>
      <c r="F397" s="68">
        <v>29.23</v>
      </c>
      <c r="G397" s="68">
        <v>0</v>
      </c>
      <c r="H397" s="68">
        <v>0</v>
      </c>
      <c r="I397" s="68">
        <v>29.23</v>
      </c>
      <c r="J397" s="68">
        <v>29.23</v>
      </c>
      <c r="K397" s="68">
        <v>0</v>
      </c>
      <c r="L397" s="68">
        <v>0</v>
      </c>
    </row>
    <row r="398" spans="1:12" hidden="1" outlineLevel="1" x14ac:dyDescent="0.25">
      <c r="A398" s="79">
        <v>401.03525999999999</v>
      </c>
      <c r="B398" s="57" t="s">
        <v>787</v>
      </c>
      <c r="C398" s="68">
        <v>0</v>
      </c>
      <c r="D398" s="68">
        <v>0</v>
      </c>
      <c r="E398" s="68">
        <v>1500</v>
      </c>
      <c r="F398" s="68">
        <v>1500</v>
      </c>
      <c r="G398" s="68">
        <v>0</v>
      </c>
      <c r="H398" s="68">
        <v>0</v>
      </c>
      <c r="I398" s="68">
        <v>1500</v>
      </c>
      <c r="J398" s="68">
        <v>1500</v>
      </c>
      <c r="K398" s="68">
        <v>0</v>
      </c>
      <c r="L398" s="68">
        <v>0</v>
      </c>
    </row>
    <row r="399" spans="1:12" hidden="1" outlineLevel="1" x14ac:dyDescent="0.25">
      <c r="A399" s="79">
        <v>401.03527000000003</v>
      </c>
      <c r="B399" s="57" t="s">
        <v>788</v>
      </c>
      <c r="C399" s="68">
        <v>0</v>
      </c>
      <c r="D399" s="68">
        <v>0</v>
      </c>
      <c r="E399" s="68">
        <v>1431</v>
      </c>
      <c r="F399" s="68">
        <v>1431</v>
      </c>
      <c r="G399" s="68">
        <v>0</v>
      </c>
      <c r="H399" s="68">
        <v>0</v>
      </c>
      <c r="I399" s="68">
        <v>1431</v>
      </c>
      <c r="J399" s="68">
        <v>1431</v>
      </c>
      <c r="K399" s="68">
        <v>0</v>
      </c>
      <c r="L399" s="68">
        <v>0</v>
      </c>
    </row>
    <row r="400" spans="1:12" hidden="1" outlineLevel="1" x14ac:dyDescent="0.25">
      <c r="A400" s="79">
        <v>401.03528</v>
      </c>
      <c r="B400" s="57" t="s">
        <v>789</v>
      </c>
      <c r="C400" s="68">
        <v>0</v>
      </c>
      <c r="D400" s="68">
        <v>0</v>
      </c>
      <c r="E400" s="68">
        <v>5341.01</v>
      </c>
      <c r="F400" s="68">
        <v>5341.01</v>
      </c>
      <c r="G400" s="68">
        <v>0</v>
      </c>
      <c r="H400" s="68">
        <v>0</v>
      </c>
      <c r="I400" s="68">
        <v>5341.01</v>
      </c>
      <c r="J400" s="68">
        <v>5341.01</v>
      </c>
      <c r="K400" s="68">
        <v>0</v>
      </c>
      <c r="L400" s="68">
        <v>0</v>
      </c>
    </row>
    <row r="401" spans="1:12" hidden="1" outlineLevel="1" x14ac:dyDescent="0.25">
      <c r="A401" s="79">
        <v>401.03528999999997</v>
      </c>
      <c r="B401" s="57" t="s">
        <v>790</v>
      </c>
      <c r="C401" s="68">
        <v>0</v>
      </c>
      <c r="D401" s="68">
        <v>0</v>
      </c>
      <c r="E401" s="68">
        <v>8880.65</v>
      </c>
      <c r="F401" s="68">
        <v>8880.65</v>
      </c>
      <c r="G401" s="68">
        <v>0</v>
      </c>
      <c r="H401" s="68">
        <v>0</v>
      </c>
      <c r="I401" s="68">
        <v>8880.65</v>
      </c>
      <c r="J401" s="68">
        <v>8880.65</v>
      </c>
      <c r="K401" s="68">
        <v>0</v>
      </c>
      <c r="L401" s="68">
        <v>0</v>
      </c>
    </row>
    <row r="402" spans="1:12" hidden="1" outlineLevel="1" x14ac:dyDescent="0.25">
      <c r="A402" s="79">
        <v>401.03530000000001</v>
      </c>
      <c r="B402" s="57" t="s">
        <v>791</v>
      </c>
      <c r="C402" s="68">
        <v>0</v>
      </c>
      <c r="D402" s="68">
        <v>0</v>
      </c>
      <c r="E402" s="68">
        <v>117</v>
      </c>
      <c r="F402" s="68">
        <v>117</v>
      </c>
      <c r="G402" s="68">
        <v>0</v>
      </c>
      <c r="H402" s="68">
        <v>0</v>
      </c>
      <c r="I402" s="68">
        <v>117</v>
      </c>
      <c r="J402" s="68">
        <v>117</v>
      </c>
      <c r="K402" s="68">
        <v>0</v>
      </c>
      <c r="L402" s="68">
        <v>0</v>
      </c>
    </row>
    <row r="403" spans="1:12" hidden="1" outlineLevel="1" x14ac:dyDescent="0.25">
      <c r="A403" s="79">
        <v>401.03530999999998</v>
      </c>
      <c r="B403" s="57" t="s">
        <v>792</v>
      </c>
      <c r="C403" s="68">
        <v>0</v>
      </c>
      <c r="D403" s="68">
        <v>0</v>
      </c>
      <c r="E403" s="68">
        <v>312</v>
      </c>
      <c r="F403" s="68">
        <v>312</v>
      </c>
      <c r="G403" s="68">
        <v>0</v>
      </c>
      <c r="H403" s="68">
        <v>0</v>
      </c>
      <c r="I403" s="68">
        <v>312</v>
      </c>
      <c r="J403" s="68">
        <v>312</v>
      </c>
      <c r="K403" s="68">
        <v>0</v>
      </c>
      <c r="L403" s="68">
        <v>0</v>
      </c>
    </row>
    <row r="404" spans="1:12" hidden="1" outlineLevel="1" x14ac:dyDescent="0.25">
      <c r="A404" s="79">
        <v>401.03532000000001</v>
      </c>
      <c r="B404" s="57" t="s">
        <v>793</v>
      </c>
      <c r="C404" s="68">
        <v>0</v>
      </c>
      <c r="D404" s="68">
        <v>0</v>
      </c>
      <c r="E404" s="68">
        <v>261899.75</v>
      </c>
      <c r="F404" s="68">
        <v>261899.75</v>
      </c>
      <c r="G404" s="68">
        <v>29849.200000000001</v>
      </c>
      <c r="H404" s="68">
        <v>29849.200000000001</v>
      </c>
      <c r="I404" s="68">
        <v>291748.95</v>
      </c>
      <c r="J404" s="68">
        <v>291748.95</v>
      </c>
      <c r="K404" s="68">
        <v>0</v>
      </c>
      <c r="L404" s="68">
        <v>0</v>
      </c>
    </row>
    <row r="405" spans="1:12" hidden="1" outlineLevel="1" x14ac:dyDescent="0.25">
      <c r="A405" s="79">
        <v>401.03534000000002</v>
      </c>
      <c r="B405" s="57" t="s">
        <v>794</v>
      </c>
      <c r="C405" s="68">
        <v>0</v>
      </c>
      <c r="D405" s="68">
        <v>0</v>
      </c>
      <c r="E405" s="68">
        <v>192000</v>
      </c>
      <c r="F405" s="68">
        <v>216000</v>
      </c>
      <c r="G405" s="68">
        <v>0</v>
      </c>
      <c r="H405" s="68">
        <v>24000</v>
      </c>
      <c r="I405" s="68">
        <v>192000</v>
      </c>
      <c r="J405" s="68">
        <v>240000</v>
      </c>
      <c r="K405" s="68">
        <v>0</v>
      </c>
      <c r="L405" s="68">
        <v>48000</v>
      </c>
    </row>
    <row r="406" spans="1:12" hidden="1" outlineLevel="1" x14ac:dyDescent="0.25">
      <c r="A406" s="79">
        <v>401.03536000000003</v>
      </c>
      <c r="B406" s="57" t="s">
        <v>795</v>
      </c>
      <c r="C406" s="68">
        <v>0</v>
      </c>
      <c r="D406" s="68">
        <v>0</v>
      </c>
      <c r="E406" s="68">
        <v>376</v>
      </c>
      <c r="F406" s="68">
        <v>376</v>
      </c>
      <c r="G406" s="68">
        <v>0</v>
      </c>
      <c r="H406" s="68">
        <v>0</v>
      </c>
      <c r="I406" s="68">
        <v>376</v>
      </c>
      <c r="J406" s="68">
        <v>376</v>
      </c>
      <c r="K406" s="68">
        <v>0</v>
      </c>
      <c r="L406" s="68">
        <v>0</v>
      </c>
    </row>
    <row r="407" spans="1:12" hidden="1" outlineLevel="1" x14ac:dyDescent="0.25">
      <c r="A407" s="79">
        <v>401.03537</v>
      </c>
      <c r="B407" s="57" t="s">
        <v>796</v>
      </c>
      <c r="C407" s="68">
        <v>0</v>
      </c>
      <c r="D407" s="68">
        <v>0</v>
      </c>
      <c r="E407" s="68">
        <v>32.67</v>
      </c>
      <c r="F407" s="68">
        <v>32.67</v>
      </c>
      <c r="G407" s="68">
        <v>0</v>
      </c>
      <c r="H407" s="68">
        <v>0</v>
      </c>
      <c r="I407" s="68">
        <v>32.67</v>
      </c>
      <c r="J407" s="68">
        <v>32.67</v>
      </c>
      <c r="K407" s="68">
        <v>0</v>
      </c>
      <c r="L407" s="68">
        <v>0</v>
      </c>
    </row>
    <row r="408" spans="1:12" hidden="1" outlineLevel="1" x14ac:dyDescent="0.25">
      <c r="A408" s="79">
        <v>401.03537999999998</v>
      </c>
      <c r="B408" s="57" t="s">
        <v>797</v>
      </c>
      <c r="C408" s="68">
        <v>0</v>
      </c>
      <c r="D408" s="68">
        <v>0</v>
      </c>
      <c r="E408" s="68">
        <v>79.94</v>
      </c>
      <c r="F408" s="68">
        <v>79.94</v>
      </c>
      <c r="G408" s="68">
        <v>0</v>
      </c>
      <c r="H408" s="68">
        <v>0</v>
      </c>
      <c r="I408" s="68">
        <v>79.94</v>
      </c>
      <c r="J408" s="68">
        <v>79.94</v>
      </c>
      <c r="K408" s="68">
        <v>0</v>
      </c>
      <c r="L408" s="68">
        <v>0</v>
      </c>
    </row>
    <row r="409" spans="1:12" hidden="1" outlineLevel="1" x14ac:dyDescent="0.25">
      <c r="A409" s="79">
        <v>401.03539000000001</v>
      </c>
      <c r="B409" s="57" t="s">
        <v>798</v>
      </c>
      <c r="C409" s="68">
        <v>0</v>
      </c>
      <c r="D409" s="68">
        <v>0</v>
      </c>
      <c r="E409" s="68">
        <v>58.8</v>
      </c>
      <c r="F409" s="68">
        <v>58.8</v>
      </c>
      <c r="G409" s="68">
        <v>0</v>
      </c>
      <c r="H409" s="68">
        <v>0</v>
      </c>
      <c r="I409" s="68">
        <v>58.8</v>
      </c>
      <c r="J409" s="68">
        <v>58.8</v>
      </c>
      <c r="K409" s="68">
        <v>0</v>
      </c>
      <c r="L409" s="68">
        <v>0</v>
      </c>
    </row>
    <row r="410" spans="1:12" hidden="1" outlineLevel="1" x14ac:dyDescent="0.25">
      <c r="A410" s="79">
        <v>401.03539999999998</v>
      </c>
      <c r="B410" s="57" t="s">
        <v>799</v>
      </c>
      <c r="C410" s="68">
        <v>0</v>
      </c>
      <c r="D410" s="68">
        <v>0</v>
      </c>
      <c r="E410" s="68">
        <v>49.77</v>
      </c>
      <c r="F410" s="68">
        <v>49.77</v>
      </c>
      <c r="G410" s="68">
        <v>0</v>
      </c>
      <c r="H410" s="68">
        <v>0</v>
      </c>
      <c r="I410" s="68">
        <v>49.77</v>
      </c>
      <c r="J410" s="68">
        <v>49.77</v>
      </c>
      <c r="K410" s="68">
        <v>0</v>
      </c>
      <c r="L410" s="68">
        <v>0</v>
      </c>
    </row>
    <row r="411" spans="1:12" hidden="1" outlineLevel="1" x14ac:dyDescent="0.25">
      <c r="A411" s="79">
        <v>401.03541000000001</v>
      </c>
      <c r="B411" s="57" t="s">
        <v>800</v>
      </c>
      <c r="C411" s="68">
        <v>0</v>
      </c>
      <c r="D411" s="68">
        <v>0</v>
      </c>
      <c r="E411" s="68">
        <v>793.4</v>
      </c>
      <c r="F411" s="68">
        <v>793.4</v>
      </c>
      <c r="G411" s="68">
        <v>0</v>
      </c>
      <c r="H411" s="68">
        <v>0</v>
      </c>
      <c r="I411" s="68">
        <v>793.4</v>
      </c>
      <c r="J411" s="68">
        <v>793.4</v>
      </c>
      <c r="K411" s="68">
        <v>0</v>
      </c>
      <c r="L411" s="68">
        <v>0</v>
      </c>
    </row>
    <row r="412" spans="1:12" hidden="1" outlineLevel="1" x14ac:dyDescent="0.25">
      <c r="A412" s="79">
        <v>401.03541999999999</v>
      </c>
      <c r="B412" s="57" t="s">
        <v>801</v>
      </c>
      <c r="C412" s="68">
        <v>0</v>
      </c>
      <c r="D412" s="68">
        <v>0</v>
      </c>
      <c r="E412" s="68">
        <v>5000</v>
      </c>
      <c r="F412" s="68">
        <v>5000</v>
      </c>
      <c r="G412" s="68">
        <v>0</v>
      </c>
      <c r="H412" s="68">
        <v>0</v>
      </c>
      <c r="I412" s="68">
        <v>5000</v>
      </c>
      <c r="J412" s="68">
        <v>5000</v>
      </c>
      <c r="K412" s="68">
        <v>0</v>
      </c>
      <c r="L412" s="68">
        <v>0</v>
      </c>
    </row>
    <row r="413" spans="1:12" hidden="1" outlineLevel="1" x14ac:dyDescent="0.25">
      <c r="A413" s="79">
        <v>401.03543000000002</v>
      </c>
      <c r="B413" s="57" t="s">
        <v>802</v>
      </c>
      <c r="C413" s="68">
        <v>0</v>
      </c>
      <c r="D413" s="68">
        <v>0</v>
      </c>
      <c r="E413" s="68">
        <v>183257.4</v>
      </c>
      <c r="F413" s="68">
        <v>236064.84</v>
      </c>
      <c r="G413" s="68">
        <v>52807.44</v>
      </c>
      <c r="H413" s="68">
        <v>0</v>
      </c>
      <c r="I413" s="68">
        <v>236064.84</v>
      </c>
      <c r="J413" s="68">
        <v>236064.84</v>
      </c>
      <c r="K413" s="68">
        <v>0</v>
      </c>
      <c r="L413" s="68">
        <v>0</v>
      </c>
    </row>
    <row r="414" spans="1:12" hidden="1" outlineLevel="1" x14ac:dyDescent="0.25">
      <c r="A414" s="79">
        <v>401.03543999999999</v>
      </c>
      <c r="B414" s="57" t="s">
        <v>803</v>
      </c>
      <c r="C414" s="68">
        <v>0</v>
      </c>
      <c r="D414" s="68">
        <v>0</v>
      </c>
      <c r="E414" s="68">
        <v>168705.27</v>
      </c>
      <c r="F414" s="68">
        <v>187161</v>
      </c>
      <c r="G414" s="68">
        <v>18455.740000000002</v>
      </c>
      <c r="H414" s="68">
        <v>36768.050000000003</v>
      </c>
      <c r="I414" s="68">
        <v>187161.01</v>
      </c>
      <c r="J414" s="68">
        <v>223929.05</v>
      </c>
      <c r="K414" s="68">
        <v>0</v>
      </c>
      <c r="L414" s="68">
        <v>36768.04</v>
      </c>
    </row>
    <row r="415" spans="1:12" hidden="1" outlineLevel="1" x14ac:dyDescent="0.25">
      <c r="A415" s="79">
        <v>401.03545000000003</v>
      </c>
      <c r="B415" s="57" t="s">
        <v>804</v>
      </c>
      <c r="C415" s="68">
        <v>0</v>
      </c>
      <c r="D415" s="68">
        <v>0</v>
      </c>
      <c r="E415" s="68">
        <v>1674</v>
      </c>
      <c r="F415" s="68">
        <v>1674</v>
      </c>
      <c r="G415" s="68">
        <v>0</v>
      </c>
      <c r="H415" s="68">
        <v>0</v>
      </c>
      <c r="I415" s="68">
        <v>1674</v>
      </c>
      <c r="J415" s="68">
        <v>1674</v>
      </c>
      <c r="K415" s="68">
        <v>0</v>
      </c>
      <c r="L415" s="68">
        <v>0</v>
      </c>
    </row>
    <row r="416" spans="1:12" hidden="1" outlineLevel="1" x14ac:dyDescent="0.25">
      <c r="A416" s="79">
        <v>401.03546</v>
      </c>
      <c r="B416" s="57" t="s">
        <v>805</v>
      </c>
      <c r="C416" s="68">
        <v>0</v>
      </c>
      <c r="D416" s="68">
        <v>0</v>
      </c>
      <c r="E416" s="68">
        <v>538.99</v>
      </c>
      <c r="F416" s="68">
        <v>538.99</v>
      </c>
      <c r="G416" s="68">
        <v>0</v>
      </c>
      <c r="H416" s="68">
        <v>0</v>
      </c>
      <c r="I416" s="68">
        <v>538.99</v>
      </c>
      <c r="J416" s="68">
        <v>538.99</v>
      </c>
      <c r="K416" s="68">
        <v>0</v>
      </c>
      <c r="L416" s="68">
        <v>0</v>
      </c>
    </row>
    <row r="417" spans="1:12" hidden="1" outlineLevel="1" x14ac:dyDescent="0.25">
      <c r="A417" s="79">
        <v>401.03546999999998</v>
      </c>
      <c r="B417" s="57" t="s">
        <v>806</v>
      </c>
      <c r="C417" s="68">
        <v>0</v>
      </c>
      <c r="D417" s="68">
        <v>0</v>
      </c>
      <c r="E417" s="68">
        <v>295.85000000000002</v>
      </c>
      <c r="F417" s="68">
        <v>295.85000000000002</v>
      </c>
      <c r="G417" s="68">
        <v>0</v>
      </c>
      <c r="H417" s="68">
        <v>0</v>
      </c>
      <c r="I417" s="68">
        <v>295.85000000000002</v>
      </c>
      <c r="J417" s="68">
        <v>295.85000000000002</v>
      </c>
      <c r="K417" s="68">
        <v>0</v>
      </c>
      <c r="L417" s="68">
        <v>0</v>
      </c>
    </row>
    <row r="418" spans="1:12" hidden="1" outlineLevel="1" x14ac:dyDescent="0.25">
      <c r="A418" s="79">
        <v>401.03548000000001</v>
      </c>
      <c r="B418" s="57" t="s">
        <v>807</v>
      </c>
      <c r="C418" s="68">
        <v>0</v>
      </c>
      <c r="D418" s="68">
        <v>0</v>
      </c>
      <c r="E418" s="68">
        <v>54.89</v>
      </c>
      <c r="F418" s="68">
        <v>54.9</v>
      </c>
      <c r="G418" s="68">
        <v>0</v>
      </c>
      <c r="H418" s="68">
        <v>0</v>
      </c>
      <c r="I418" s="68">
        <v>54.89</v>
      </c>
      <c r="J418" s="68">
        <v>54.9</v>
      </c>
      <c r="K418" s="68">
        <v>0</v>
      </c>
      <c r="L418" s="68">
        <v>0.01</v>
      </c>
    </row>
    <row r="419" spans="1:12" hidden="1" outlineLevel="1" x14ac:dyDescent="0.25">
      <c r="A419" s="79">
        <v>401.03548999999998</v>
      </c>
      <c r="B419" s="57" t="s">
        <v>808</v>
      </c>
      <c r="C419" s="68">
        <v>0</v>
      </c>
      <c r="D419" s="68">
        <v>0</v>
      </c>
      <c r="E419" s="68">
        <v>278.75</v>
      </c>
      <c r="F419" s="68">
        <v>278.75</v>
      </c>
      <c r="G419" s="68">
        <v>0</v>
      </c>
      <c r="H419" s="68">
        <v>0</v>
      </c>
      <c r="I419" s="68">
        <v>278.75</v>
      </c>
      <c r="J419" s="68">
        <v>278.75</v>
      </c>
      <c r="K419" s="68">
        <v>0</v>
      </c>
      <c r="L419" s="68">
        <v>0</v>
      </c>
    </row>
    <row r="420" spans="1:12" hidden="1" outlineLevel="1" x14ac:dyDescent="0.25">
      <c r="A420" s="79">
        <v>401.03550000000001</v>
      </c>
      <c r="B420" s="57" t="s">
        <v>809</v>
      </c>
      <c r="C420" s="68">
        <v>0</v>
      </c>
      <c r="D420" s="68">
        <v>0</v>
      </c>
      <c r="E420" s="68">
        <v>2250</v>
      </c>
      <c r="F420" s="68">
        <v>2250</v>
      </c>
      <c r="G420" s="68">
        <v>0</v>
      </c>
      <c r="H420" s="68">
        <v>0</v>
      </c>
      <c r="I420" s="68">
        <v>2250</v>
      </c>
      <c r="J420" s="68">
        <v>2250</v>
      </c>
      <c r="K420" s="68">
        <v>0</v>
      </c>
      <c r="L420" s="68">
        <v>0</v>
      </c>
    </row>
    <row r="421" spans="1:12" hidden="1" outlineLevel="1" x14ac:dyDescent="0.25">
      <c r="A421" s="79">
        <v>401.03550999999999</v>
      </c>
      <c r="B421" s="57" t="s">
        <v>810</v>
      </c>
      <c r="C421" s="68">
        <v>0</v>
      </c>
      <c r="D421" s="68">
        <v>0</v>
      </c>
      <c r="E421" s="68">
        <v>765</v>
      </c>
      <c r="F421" s="68">
        <v>765</v>
      </c>
      <c r="G421" s="68">
        <v>0</v>
      </c>
      <c r="H421" s="68">
        <v>0</v>
      </c>
      <c r="I421" s="68">
        <v>765</v>
      </c>
      <c r="J421" s="68">
        <v>765</v>
      </c>
      <c r="K421" s="68">
        <v>0</v>
      </c>
      <c r="L421" s="68">
        <v>0</v>
      </c>
    </row>
    <row r="422" spans="1:12" hidden="1" outlineLevel="1" x14ac:dyDescent="0.25">
      <c r="A422" s="79">
        <v>401.03552000000002</v>
      </c>
      <c r="B422" s="57" t="s">
        <v>811</v>
      </c>
      <c r="C422" s="68">
        <v>0</v>
      </c>
      <c r="D422" s="68">
        <v>0</v>
      </c>
      <c r="E422" s="68">
        <v>609</v>
      </c>
      <c r="F422" s="68">
        <v>609</v>
      </c>
      <c r="G422" s="68">
        <v>0</v>
      </c>
      <c r="H422" s="68">
        <v>0</v>
      </c>
      <c r="I422" s="68">
        <v>609</v>
      </c>
      <c r="J422" s="68">
        <v>609</v>
      </c>
      <c r="K422" s="68">
        <v>0</v>
      </c>
      <c r="L422" s="68">
        <v>0</v>
      </c>
    </row>
    <row r="423" spans="1:12" hidden="1" outlineLevel="1" x14ac:dyDescent="0.25">
      <c r="A423" s="79">
        <v>401.03552999999999</v>
      </c>
      <c r="B423" s="57" t="s">
        <v>812</v>
      </c>
      <c r="C423" s="68">
        <v>0</v>
      </c>
      <c r="D423" s="68">
        <v>0</v>
      </c>
      <c r="E423" s="68">
        <v>29571.5</v>
      </c>
      <c r="F423" s="68">
        <v>29571.5</v>
      </c>
      <c r="G423" s="68">
        <v>0</v>
      </c>
      <c r="H423" s="68">
        <v>0</v>
      </c>
      <c r="I423" s="68">
        <v>29571.5</v>
      </c>
      <c r="J423" s="68">
        <v>29571.5</v>
      </c>
      <c r="K423" s="68">
        <v>0</v>
      </c>
      <c r="L423" s="68">
        <v>0</v>
      </c>
    </row>
    <row r="424" spans="1:12" hidden="1" outlineLevel="1" x14ac:dyDescent="0.25">
      <c r="A424" s="79">
        <v>401.03554000000003</v>
      </c>
      <c r="B424" s="57" t="s">
        <v>813</v>
      </c>
      <c r="C424" s="68">
        <v>0</v>
      </c>
      <c r="D424" s="68">
        <v>0</v>
      </c>
      <c r="E424" s="68">
        <v>69</v>
      </c>
      <c r="F424" s="68">
        <v>69</v>
      </c>
      <c r="G424" s="68">
        <v>0</v>
      </c>
      <c r="H424" s="68">
        <v>0</v>
      </c>
      <c r="I424" s="68">
        <v>69</v>
      </c>
      <c r="J424" s="68">
        <v>69</v>
      </c>
      <c r="K424" s="68">
        <v>0</v>
      </c>
      <c r="L424" s="68">
        <v>0</v>
      </c>
    </row>
    <row r="425" spans="1:12" hidden="1" outlineLevel="1" x14ac:dyDescent="0.25">
      <c r="A425" s="79">
        <v>401.03557000000001</v>
      </c>
      <c r="B425" s="57" t="s">
        <v>814</v>
      </c>
      <c r="C425" s="68">
        <v>0</v>
      </c>
      <c r="D425" s="68">
        <v>0</v>
      </c>
      <c r="E425" s="68">
        <v>365.49</v>
      </c>
      <c r="F425" s="68">
        <v>365.49</v>
      </c>
      <c r="G425" s="68">
        <v>0</v>
      </c>
      <c r="H425" s="68">
        <v>0</v>
      </c>
      <c r="I425" s="68">
        <v>365.49</v>
      </c>
      <c r="J425" s="68">
        <v>365.49</v>
      </c>
      <c r="K425" s="68">
        <v>0</v>
      </c>
      <c r="L425" s="68">
        <v>0</v>
      </c>
    </row>
    <row r="426" spans="1:12" hidden="1" outlineLevel="1" x14ac:dyDescent="0.25">
      <c r="A426" s="79">
        <v>401.03557999999998</v>
      </c>
      <c r="B426" s="57" t="s">
        <v>815</v>
      </c>
      <c r="C426" s="68">
        <v>0</v>
      </c>
      <c r="D426" s="68">
        <v>0</v>
      </c>
      <c r="E426" s="68">
        <v>33.49</v>
      </c>
      <c r="F426" s="68">
        <v>33.49</v>
      </c>
      <c r="G426" s="68">
        <v>0</v>
      </c>
      <c r="H426" s="68">
        <v>0</v>
      </c>
      <c r="I426" s="68">
        <v>33.49</v>
      </c>
      <c r="J426" s="68">
        <v>33.49</v>
      </c>
      <c r="K426" s="68">
        <v>0</v>
      </c>
      <c r="L426" s="68">
        <v>0</v>
      </c>
    </row>
    <row r="427" spans="1:12" hidden="1" outlineLevel="1" x14ac:dyDescent="0.25">
      <c r="A427" s="79">
        <v>401.03559000000001</v>
      </c>
      <c r="B427" s="57" t="s">
        <v>816</v>
      </c>
      <c r="C427" s="68">
        <v>0</v>
      </c>
      <c r="D427" s="68">
        <v>0</v>
      </c>
      <c r="E427" s="68">
        <v>4946.6400000000003</v>
      </c>
      <c r="F427" s="68">
        <v>4946.6400000000003</v>
      </c>
      <c r="G427" s="68">
        <v>0</v>
      </c>
      <c r="H427" s="68">
        <v>0</v>
      </c>
      <c r="I427" s="68">
        <v>4946.6400000000003</v>
      </c>
      <c r="J427" s="68">
        <v>4946.6400000000003</v>
      </c>
      <c r="K427" s="68">
        <v>0</v>
      </c>
      <c r="L427" s="68">
        <v>0</v>
      </c>
    </row>
    <row r="428" spans="1:12" hidden="1" outlineLevel="1" x14ac:dyDescent="0.25">
      <c r="A428" s="79">
        <v>401.03559999999999</v>
      </c>
      <c r="B428" s="57" t="s">
        <v>817</v>
      </c>
      <c r="C428" s="68">
        <v>0</v>
      </c>
      <c r="D428" s="68">
        <v>0</v>
      </c>
      <c r="E428" s="68">
        <v>76.5</v>
      </c>
      <c r="F428" s="68">
        <v>76.5</v>
      </c>
      <c r="G428" s="68">
        <v>0</v>
      </c>
      <c r="H428" s="68">
        <v>0</v>
      </c>
      <c r="I428" s="68">
        <v>76.5</v>
      </c>
      <c r="J428" s="68">
        <v>76.5</v>
      </c>
      <c r="K428" s="68">
        <v>0</v>
      </c>
      <c r="L428" s="68">
        <v>0</v>
      </c>
    </row>
    <row r="429" spans="1:12" hidden="1" outlineLevel="1" x14ac:dyDescent="0.25">
      <c r="A429" s="79">
        <v>401.03561000000002</v>
      </c>
      <c r="B429" s="57" t="s">
        <v>818</v>
      </c>
      <c r="C429" s="68">
        <v>0</v>
      </c>
      <c r="D429" s="68">
        <v>0</v>
      </c>
      <c r="E429" s="68">
        <v>222</v>
      </c>
      <c r="F429" s="68">
        <v>222</v>
      </c>
      <c r="G429" s="68">
        <v>0</v>
      </c>
      <c r="H429" s="68">
        <v>0</v>
      </c>
      <c r="I429" s="68">
        <v>222</v>
      </c>
      <c r="J429" s="68">
        <v>222</v>
      </c>
      <c r="K429" s="68">
        <v>0</v>
      </c>
      <c r="L429" s="68">
        <v>0</v>
      </c>
    </row>
    <row r="430" spans="1:12" hidden="1" outlineLevel="1" x14ac:dyDescent="0.25">
      <c r="A430" s="79">
        <v>401.03561999999999</v>
      </c>
      <c r="B430" s="57" t="s">
        <v>819</v>
      </c>
      <c r="C430" s="68">
        <v>0</v>
      </c>
      <c r="D430" s="68">
        <v>0</v>
      </c>
      <c r="E430" s="68">
        <v>1700</v>
      </c>
      <c r="F430" s="68">
        <v>1700</v>
      </c>
      <c r="G430" s="68">
        <v>0</v>
      </c>
      <c r="H430" s="68">
        <v>0</v>
      </c>
      <c r="I430" s="68">
        <v>1700</v>
      </c>
      <c r="J430" s="68">
        <v>1700</v>
      </c>
      <c r="K430" s="68">
        <v>0</v>
      </c>
      <c r="L430" s="68">
        <v>0</v>
      </c>
    </row>
    <row r="431" spans="1:12" hidden="1" outlineLevel="1" x14ac:dyDescent="0.25">
      <c r="A431" s="79">
        <v>401.03563000000003</v>
      </c>
      <c r="B431" s="57" t="s">
        <v>820</v>
      </c>
      <c r="C431" s="68">
        <v>0</v>
      </c>
      <c r="D431" s="68">
        <v>0</v>
      </c>
      <c r="E431" s="68">
        <v>1086.43</v>
      </c>
      <c r="F431" s="68">
        <v>1086.43</v>
      </c>
      <c r="G431" s="68">
        <v>0</v>
      </c>
      <c r="H431" s="68">
        <v>0</v>
      </c>
      <c r="I431" s="68">
        <v>1086.43</v>
      </c>
      <c r="J431" s="68">
        <v>1086.43</v>
      </c>
      <c r="K431" s="68">
        <v>0</v>
      </c>
      <c r="L431" s="68">
        <v>0</v>
      </c>
    </row>
    <row r="432" spans="1:12" hidden="1" outlineLevel="1" x14ac:dyDescent="0.25">
      <c r="A432" s="79">
        <v>401.03564</v>
      </c>
      <c r="B432" s="57" t="s">
        <v>821</v>
      </c>
      <c r="C432" s="68">
        <v>0</v>
      </c>
      <c r="D432" s="68">
        <v>0</v>
      </c>
      <c r="E432" s="68">
        <v>93807.84</v>
      </c>
      <c r="F432" s="68">
        <v>93807.84</v>
      </c>
      <c r="G432" s="68">
        <v>0</v>
      </c>
      <c r="H432" s="68">
        <v>0</v>
      </c>
      <c r="I432" s="68">
        <v>93807.84</v>
      </c>
      <c r="J432" s="68">
        <v>93807.84</v>
      </c>
      <c r="K432" s="68">
        <v>0</v>
      </c>
      <c r="L432" s="68">
        <v>0</v>
      </c>
    </row>
    <row r="433" spans="1:12" hidden="1" outlineLevel="1" x14ac:dyDescent="0.25">
      <c r="A433" s="79">
        <v>401.03564999999998</v>
      </c>
      <c r="B433" s="57" t="s">
        <v>822</v>
      </c>
      <c r="C433" s="68">
        <v>0</v>
      </c>
      <c r="D433" s="68">
        <v>0</v>
      </c>
      <c r="E433" s="68">
        <v>220480.04</v>
      </c>
      <c r="F433" s="68">
        <v>255306.5</v>
      </c>
      <c r="G433" s="68">
        <v>34826.06</v>
      </c>
      <c r="H433" s="68">
        <v>24872.9</v>
      </c>
      <c r="I433" s="68">
        <v>255306.1</v>
      </c>
      <c r="J433" s="68">
        <v>280179.40000000002</v>
      </c>
      <c r="K433" s="68">
        <v>0</v>
      </c>
      <c r="L433" s="68">
        <v>24873.3</v>
      </c>
    </row>
    <row r="434" spans="1:12" hidden="1" outlineLevel="1" x14ac:dyDescent="0.25">
      <c r="A434" s="79">
        <v>401.03566000000001</v>
      </c>
      <c r="B434" s="57" t="s">
        <v>823</v>
      </c>
      <c r="C434" s="68">
        <v>0</v>
      </c>
      <c r="D434" s="68">
        <v>0</v>
      </c>
      <c r="E434" s="68">
        <v>496.01</v>
      </c>
      <c r="F434" s="68">
        <v>496.01</v>
      </c>
      <c r="G434" s="68">
        <v>0</v>
      </c>
      <c r="H434" s="68">
        <v>0</v>
      </c>
      <c r="I434" s="68">
        <v>496.01</v>
      </c>
      <c r="J434" s="68">
        <v>496.01</v>
      </c>
      <c r="K434" s="68">
        <v>0</v>
      </c>
      <c r="L434" s="68">
        <v>0</v>
      </c>
    </row>
    <row r="435" spans="1:12" hidden="1" outlineLevel="1" x14ac:dyDescent="0.25">
      <c r="A435" s="79">
        <v>401.03566999999998</v>
      </c>
      <c r="B435" s="57" t="s">
        <v>824</v>
      </c>
      <c r="C435" s="68">
        <v>0</v>
      </c>
      <c r="D435" s="68">
        <v>0</v>
      </c>
      <c r="E435" s="68">
        <v>1269.4000000000001</v>
      </c>
      <c r="F435" s="68">
        <v>1269.4000000000001</v>
      </c>
      <c r="G435" s="68">
        <v>0</v>
      </c>
      <c r="H435" s="68">
        <v>0</v>
      </c>
      <c r="I435" s="68">
        <v>1269.4000000000001</v>
      </c>
      <c r="J435" s="68">
        <v>1269.4000000000001</v>
      </c>
      <c r="K435" s="68">
        <v>0</v>
      </c>
      <c r="L435" s="68">
        <v>0</v>
      </c>
    </row>
    <row r="436" spans="1:12" hidden="1" outlineLevel="1" x14ac:dyDescent="0.25">
      <c r="A436" s="79">
        <v>401.03568000000001</v>
      </c>
      <c r="B436" s="57" t="s">
        <v>825</v>
      </c>
      <c r="C436" s="68">
        <v>0</v>
      </c>
      <c r="D436" s="68">
        <v>0</v>
      </c>
      <c r="E436" s="68">
        <v>0</v>
      </c>
      <c r="F436" s="68">
        <v>15</v>
      </c>
      <c r="G436" s="68">
        <v>0</v>
      </c>
      <c r="H436" s="68">
        <v>0</v>
      </c>
      <c r="I436" s="68">
        <v>0</v>
      </c>
      <c r="J436" s="68">
        <v>15</v>
      </c>
      <c r="K436" s="68">
        <v>0</v>
      </c>
      <c r="L436" s="68">
        <v>15</v>
      </c>
    </row>
    <row r="437" spans="1:12" hidden="1" outlineLevel="1" x14ac:dyDescent="0.25">
      <c r="A437" s="79">
        <v>401.03568999999999</v>
      </c>
      <c r="B437" s="57" t="s">
        <v>826</v>
      </c>
      <c r="C437" s="68">
        <v>0</v>
      </c>
      <c r="D437" s="68">
        <v>0</v>
      </c>
      <c r="E437" s="68">
        <v>624</v>
      </c>
      <c r="F437" s="68">
        <v>624</v>
      </c>
      <c r="G437" s="68">
        <v>0</v>
      </c>
      <c r="H437" s="68">
        <v>0</v>
      </c>
      <c r="I437" s="68">
        <v>624</v>
      </c>
      <c r="J437" s="68">
        <v>624</v>
      </c>
      <c r="K437" s="68">
        <v>0</v>
      </c>
      <c r="L437" s="68">
        <v>0</v>
      </c>
    </row>
    <row r="438" spans="1:12" hidden="1" outlineLevel="1" x14ac:dyDescent="0.25">
      <c r="A438" s="79">
        <v>401.03570000000002</v>
      </c>
      <c r="B438" s="57" t="s">
        <v>827</v>
      </c>
      <c r="C438" s="68">
        <v>0</v>
      </c>
      <c r="D438" s="68">
        <v>0</v>
      </c>
      <c r="E438" s="68">
        <v>277</v>
      </c>
      <c r="F438" s="68">
        <v>277</v>
      </c>
      <c r="G438" s="68">
        <v>0</v>
      </c>
      <c r="H438" s="68">
        <v>0</v>
      </c>
      <c r="I438" s="68">
        <v>277</v>
      </c>
      <c r="J438" s="68">
        <v>277</v>
      </c>
      <c r="K438" s="68">
        <v>0</v>
      </c>
      <c r="L438" s="68">
        <v>0</v>
      </c>
    </row>
    <row r="439" spans="1:12" hidden="1" outlineLevel="1" x14ac:dyDescent="0.25">
      <c r="A439" s="79">
        <v>401.03570999999999</v>
      </c>
      <c r="B439" s="57" t="s">
        <v>828</v>
      </c>
      <c r="C439" s="68">
        <v>0</v>
      </c>
      <c r="D439" s="68">
        <v>0</v>
      </c>
      <c r="E439" s="68">
        <v>1896.06</v>
      </c>
      <c r="F439" s="68">
        <v>1896.06</v>
      </c>
      <c r="G439" s="68">
        <v>261.8</v>
      </c>
      <c r="H439" s="68">
        <v>261.8</v>
      </c>
      <c r="I439" s="68">
        <v>2157.86</v>
      </c>
      <c r="J439" s="68">
        <v>2157.86</v>
      </c>
      <c r="K439" s="68">
        <v>0</v>
      </c>
      <c r="L439" s="68">
        <v>0</v>
      </c>
    </row>
    <row r="440" spans="1:12" hidden="1" outlineLevel="1" x14ac:dyDescent="0.25">
      <c r="A440" s="79">
        <v>401.03572000000003</v>
      </c>
      <c r="B440" s="57" t="s">
        <v>829</v>
      </c>
      <c r="C440" s="68">
        <v>0</v>
      </c>
      <c r="D440" s="68">
        <v>0</v>
      </c>
      <c r="E440" s="68">
        <v>76.98</v>
      </c>
      <c r="F440" s="68">
        <v>76.98</v>
      </c>
      <c r="G440" s="68">
        <v>0</v>
      </c>
      <c r="H440" s="68">
        <v>0</v>
      </c>
      <c r="I440" s="68">
        <v>76.98</v>
      </c>
      <c r="J440" s="68">
        <v>76.98</v>
      </c>
      <c r="K440" s="68">
        <v>0</v>
      </c>
      <c r="L440" s="68">
        <v>0</v>
      </c>
    </row>
    <row r="441" spans="1:12" hidden="1" outlineLevel="1" x14ac:dyDescent="0.25">
      <c r="A441" s="79">
        <v>401.03573</v>
      </c>
      <c r="B441" s="57" t="s">
        <v>830</v>
      </c>
      <c r="C441" s="68">
        <v>0</v>
      </c>
      <c r="D441" s="68">
        <v>0</v>
      </c>
      <c r="E441" s="68">
        <v>214.99</v>
      </c>
      <c r="F441" s="68">
        <v>214.99</v>
      </c>
      <c r="G441" s="68">
        <v>0</v>
      </c>
      <c r="H441" s="68">
        <v>0</v>
      </c>
      <c r="I441" s="68">
        <v>214.99</v>
      </c>
      <c r="J441" s="68">
        <v>214.99</v>
      </c>
      <c r="K441" s="68">
        <v>0</v>
      </c>
      <c r="L441" s="68">
        <v>0</v>
      </c>
    </row>
    <row r="442" spans="1:12" hidden="1" outlineLevel="1" x14ac:dyDescent="0.25">
      <c r="A442" s="79">
        <v>401.03573999999998</v>
      </c>
      <c r="B442" s="57" t="s">
        <v>831</v>
      </c>
      <c r="C442" s="68">
        <v>0</v>
      </c>
      <c r="D442" s="68">
        <v>0</v>
      </c>
      <c r="E442" s="68">
        <v>51.48</v>
      </c>
      <c r="F442" s="68">
        <v>51.48</v>
      </c>
      <c r="G442" s="68">
        <v>0</v>
      </c>
      <c r="H442" s="68">
        <v>0</v>
      </c>
      <c r="I442" s="68">
        <v>51.48</v>
      </c>
      <c r="J442" s="68">
        <v>51.48</v>
      </c>
      <c r="K442" s="68">
        <v>0</v>
      </c>
      <c r="L442" s="68">
        <v>0</v>
      </c>
    </row>
    <row r="443" spans="1:12" hidden="1" outlineLevel="1" x14ac:dyDescent="0.25">
      <c r="A443" s="79">
        <v>401.03575000000001</v>
      </c>
      <c r="B443" s="57" t="s">
        <v>832</v>
      </c>
      <c r="C443" s="68">
        <v>0</v>
      </c>
      <c r="D443" s="68">
        <v>0</v>
      </c>
      <c r="E443" s="68">
        <v>155.5</v>
      </c>
      <c r="F443" s="68">
        <v>155.5</v>
      </c>
      <c r="G443" s="68">
        <v>0</v>
      </c>
      <c r="H443" s="68">
        <v>0</v>
      </c>
      <c r="I443" s="68">
        <v>155.5</v>
      </c>
      <c r="J443" s="68">
        <v>155.5</v>
      </c>
      <c r="K443" s="68">
        <v>0</v>
      </c>
      <c r="L443" s="68">
        <v>0</v>
      </c>
    </row>
    <row r="444" spans="1:12" hidden="1" outlineLevel="1" x14ac:dyDescent="0.25">
      <c r="A444" s="79">
        <v>401.03575999999998</v>
      </c>
      <c r="B444" s="57" t="s">
        <v>833</v>
      </c>
      <c r="C444" s="68">
        <v>0</v>
      </c>
      <c r="D444" s="68">
        <v>0</v>
      </c>
      <c r="E444" s="68">
        <v>453.05</v>
      </c>
      <c r="F444" s="68">
        <v>453.05</v>
      </c>
      <c r="G444" s="68">
        <v>0</v>
      </c>
      <c r="H444" s="68">
        <v>0</v>
      </c>
      <c r="I444" s="68">
        <v>453.05</v>
      </c>
      <c r="J444" s="68">
        <v>453.05</v>
      </c>
      <c r="K444" s="68">
        <v>0</v>
      </c>
      <c r="L444" s="68">
        <v>0</v>
      </c>
    </row>
    <row r="445" spans="1:12" hidden="1" outlineLevel="1" x14ac:dyDescent="0.25">
      <c r="A445" s="79">
        <v>401.03577000000001</v>
      </c>
      <c r="B445" s="57" t="s">
        <v>834</v>
      </c>
      <c r="C445" s="68">
        <v>0</v>
      </c>
      <c r="D445" s="68">
        <v>0</v>
      </c>
      <c r="E445" s="68">
        <v>1210</v>
      </c>
      <c r="F445" s="68">
        <v>1210</v>
      </c>
      <c r="G445" s="68">
        <v>0</v>
      </c>
      <c r="H445" s="68">
        <v>0</v>
      </c>
      <c r="I445" s="68">
        <v>1210</v>
      </c>
      <c r="J445" s="68">
        <v>1210</v>
      </c>
      <c r="K445" s="68">
        <v>0</v>
      </c>
      <c r="L445" s="68">
        <v>0</v>
      </c>
    </row>
    <row r="446" spans="1:12" hidden="1" outlineLevel="1" x14ac:dyDescent="0.25">
      <c r="A446" s="79">
        <v>401.03577999999999</v>
      </c>
      <c r="B446" s="57" t="s">
        <v>835</v>
      </c>
      <c r="C446" s="68">
        <v>0</v>
      </c>
      <c r="D446" s="68">
        <v>0</v>
      </c>
      <c r="E446" s="68">
        <v>142.80000000000001</v>
      </c>
      <c r="F446" s="68">
        <v>142.80000000000001</v>
      </c>
      <c r="G446" s="68">
        <v>0</v>
      </c>
      <c r="H446" s="68">
        <v>0</v>
      </c>
      <c r="I446" s="68">
        <v>142.80000000000001</v>
      </c>
      <c r="J446" s="68">
        <v>142.80000000000001</v>
      </c>
      <c r="K446" s="68">
        <v>0</v>
      </c>
      <c r="L446" s="68">
        <v>0</v>
      </c>
    </row>
    <row r="447" spans="1:12" hidden="1" outlineLevel="1" x14ac:dyDescent="0.25">
      <c r="A447" s="79">
        <v>401.03579000000002</v>
      </c>
      <c r="B447" s="57" t="s">
        <v>836</v>
      </c>
      <c r="C447" s="68">
        <v>0</v>
      </c>
      <c r="D447" s="68">
        <v>0</v>
      </c>
      <c r="E447" s="68">
        <v>24.99</v>
      </c>
      <c r="F447" s="68">
        <v>24.99</v>
      </c>
      <c r="G447" s="68">
        <v>0</v>
      </c>
      <c r="H447" s="68">
        <v>0</v>
      </c>
      <c r="I447" s="68">
        <v>24.99</v>
      </c>
      <c r="J447" s="68">
        <v>24.99</v>
      </c>
      <c r="K447" s="68">
        <v>0</v>
      </c>
      <c r="L447" s="68">
        <v>0</v>
      </c>
    </row>
    <row r="448" spans="1:12" hidden="1" outlineLevel="1" x14ac:dyDescent="0.25">
      <c r="A448" s="79">
        <v>401.03579999999999</v>
      </c>
      <c r="B448" s="57" t="s">
        <v>837</v>
      </c>
      <c r="C448" s="68">
        <v>0</v>
      </c>
      <c r="D448" s="68">
        <v>0</v>
      </c>
      <c r="E448" s="68">
        <v>174.99</v>
      </c>
      <c r="F448" s="68">
        <v>174.99</v>
      </c>
      <c r="G448" s="68">
        <v>0</v>
      </c>
      <c r="H448" s="68">
        <v>0</v>
      </c>
      <c r="I448" s="68">
        <v>174.99</v>
      </c>
      <c r="J448" s="68">
        <v>174.99</v>
      </c>
      <c r="K448" s="68">
        <v>0</v>
      </c>
      <c r="L448" s="68">
        <v>0</v>
      </c>
    </row>
    <row r="449" spans="1:12" hidden="1" outlineLevel="1" x14ac:dyDescent="0.25">
      <c r="A449" s="79">
        <v>401.03581000000003</v>
      </c>
      <c r="B449" s="57" t="s">
        <v>838</v>
      </c>
      <c r="C449" s="68">
        <v>0</v>
      </c>
      <c r="D449" s="68">
        <v>0</v>
      </c>
      <c r="E449" s="68">
        <v>17350.52</v>
      </c>
      <c r="F449" s="68">
        <v>17350.52</v>
      </c>
      <c r="G449" s="68">
        <v>0</v>
      </c>
      <c r="H449" s="68">
        <v>0</v>
      </c>
      <c r="I449" s="68">
        <v>17350.52</v>
      </c>
      <c r="J449" s="68">
        <v>17350.52</v>
      </c>
      <c r="K449" s="68">
        <v>0</v>
      </c>
      <c r="L449" s="68">
        <v>0</v>
      </c>
    </row>
    <row r="450" spans="1:12" hidden="1" outlineLevel="1" x14ac:dyDescent="0.25">
      <c r="A450" s="79">
        <v>401.03582</v>
      </c>
      <c r="B450" s="57" t="s">
        <v>839</v>
      </c>
      <c r="C450" s="68">
        <v>0</v>
      </c>
      <c r="D450" s="68">
        <v>0</v>
      </c>
      <c r="E450" s="68">
        <v>751.23</v>
      </c>
      <c r="F450" s="68">
        <v>751.23</v>
      </c>
      <c r="G450" s="68">
        <v>0</v>
      </c>
      <c r="H450" s="68">
        <v>0</v>
      </c>
      <c r="I450" s="68">
        <v>751.23</v>
      </c>
      <c r="J450" s="68">
        <v>751.23</v>
      </c>
      <c r="K450" s="68">
        <v>0</v>
      </c>
      <c r="L450" s="68">
        <v>0</v>
      </c>
    </row>
    <row r="451" spans="1:12" hidden="1" outlineLevel="1" x14ac:dyDescent="0.25">
      <c r="A451" s="79">
        <v>401.03582999999998</v>
      </c>
      <c r="B451" s="57" t="s">
        <v>840</v>
      </c>
      <c r="C451" s="68">
        <v>0</v>
      </c>
      <c r="D451" s="68">
        <v>0</v>
      </c>
      <c r="E451" s="68">
        <v>27242.46</v>
      </c>
      <c r="F451" s="68">
        <v>27242.46</v>
      </c>
      <c r="G451" s="68">
        <v>0</v>
      </c>
      <c r="H451" s="68">
        <v>0</v>
      </c>
      <c r="I451" s="68">
        <v>27242.46</v>
      </c>
      <c r="J451" s="68">
        <v>27242.46</v>
      </c>
      <c r="K451" s="68">
        <v>0</v>
      </c>
      <c r="L451" s="68">
        <v>0</v>
      </c>
    </row>
    <row r="452" spans="1:12" hidden="1" outlineLevel="1" x14ac:dyDescent="0.25">
      <c r="A452" s="79">
        <v>401.03584000000001</v>
      </c>
      <c r="B452" s="57" t="s">
        <v>841</v>
      </c>
      <c r="C452" s="68">
        <v>0</v>
      </c>
      <c r="D452" s="68">
        <v>0</v>
      </c>
      <c r="E452" s="68">
        <v>176205.63</v>
      </c>
      <c r="F452" s="68">
        <v>219776.04</v>
      </c>
      <c r="G452" s="68">
        <v>83370.48</v>
      </c>
      <c r="H452" s="68">
        <v>39800.07</v>
      </c>
      <c r="I452" s="68">
        <v>259576.11</v>
      </c>
      <c r="J452" s="68">
        <v>259576.11</v>
      </c>
      <c r="K452" s="68">
        <v>0</v>
      </c>
      <c r="L452" s="68">
        <v>0</v>
      </c>
    </row>
    <row r="453" spans="1:12" hidden="1" outlineLevel="1" x14ac:dyDescent="0.25">
      <c r="A453" s="79">
        <v>401.03584999999998</v>
      </c>
      <c r="B453" s="57" t="s">
        <v>842</v>
      </c>
      <c r="C453" s="68">
        <v>0</v>
      </c>
      <c r="D453" s="68">
        <v>0</v>
      </c>
      <c r="E453" s="68">
        <v>105.5</v>
      </c>
      <c r="F453" s="68">
        <v>105.5</v>
      </c>
      <c r="G453" s="68">
        <v>0</v>
      </c>
      <c r="H453" s="68">
        <v>0</v>
      </c>
      <c r="I453" s="68">
        <v>105.5</v>
      </c>
      <c r="J453" s="68">
        <v>105.5</v>
      </c>
      <c r="K453" s="68">
        <v>0</v>
      </c>
      <c r="L453" s="68">
        <v>0</v>
      </c>
    </row>
    <row r="454" spans="1:12" hidden="1" outlineLevel="1" x14ac:dyDescent="0.25">
      <c r="A454" s="79">
        <v>401.03586000000001</v>
      </c>
      <c r="B454" s="57" t="s">
        <v>843</v>
      </c>
      <c r="C454" s="68">
        <v>0</v>
      </c>
      <c r="D454" s="68">
        <v>0</v>
      </c>
      <c r="E454" s="68">
        <v>49.99</v>
      </c>
      <c r="F454" s="68">
        <v>49.99</v>
      </c>
      <c r="G454" s="68">
        <v>0</v>
      </c>
      <c r="H454" s="68">
        <v>0</v>
      </c>
      <c r="I454" s="68">
        <v>49.99</v>
      </c>
      <c r="J454" s="68">
        <v>49.99</v>
      </c>
      <c r="K454" s="68">
        <v>0</v>
      </c>
      <c r="L454" s="68">
        <v>0</v>
      </c>
    </row>
    <row r="455" spans="1:12" hidden="1" outlineLevel="1" x14ac:dyDescent="0.25">
      <c r="A455" s="79">
        <v>401.03586999999999</v>
      </c>
      <c r="B455" s="57" t="s">
        <v>844</v>
      </c>
      <c r="C455" s="68">
        <v>0</v>
      </c>
      <c r="D455" s="68">
        <v>0</v>
      </c>
      <c r="E455" s="68">
        <v>59203.360000000001</v>
      </c>
      <c r="F455" s="68">
        <v>59203.360000000001</v>
      </c>
      <c r="G455" s="68">
        <v>0</v>
      </c>
      <c r="H455" s="68">
        <v>0</v>
      </c>
      <c r="I455" s="68">
        <v>59203.360000000001</v>
      </c>
      <c r="J455" s="68">
        <v>59203.360000000001</v>
      </c>
      <c r="K455" s="68">
        <v>0</v>
      </c>
      <c r="L455" s="68">
        <v>0</v>
      </c>
    </row>
    <row r="456" spans="1:12" hidden="1" outlineLevel="1" x14ac:dyDescent="0.25">
      <c r="A456" s="79">
        <v>401.03588000000002</v>
      </c>
      <c r="B456" s="57" t="s">
        <v>845</v>
      </c>
      <c r="C456" s="68">
        <v>0</v>
      </c>
      <c r="D456" s="68">
        <v>0</v>
      </c>
      <c r="E456" s="68">
        <v>25.09</v>
      </c>
      <c r="F456" s="68">
        <v>25.09</v>
      </c>
      <c r="G456" s="68">
        <v>0</v>
      </c>
      <c r="H456" s="68">
        <v>0</v>
      </c>
      <c r="I456" s="68">
        <v>25.09</v>
      </c>
      <c r="J456" s="68">
        <v>25.09</v>
      </c>
      <c r="K456" s="68">
        <v>0</v>
      </c>
      <c r="L456" s="68">
        <v>0</v>
      </c>
    </row>
    <row r="457" spans="1:12" hidden="1" outlineLevel="1" x14ac:dyDescent="0.25">
      <c r="A457" s="79">
        <v>401.03588999999999</v>
      </c>
      <c r="B457" s="57" t="s">
        <v>846</v>
      </c>
      <c r="C457" s="68">
        <v>0</v>
      </c>
      <c r="D457" s="68">
        <v>0</v>
      </c>
      <c r="E457" s="68">
        <v>32.58</v>
      </c>
      <c r="F457" s="68">
        <v>32.58</v>
      </c>
      <c r="G457" s="68">
        <v>0</v>
      </c>
      <c r="H457" s="68">
        <v>0</v>
      </c>
      <c r="I457" s="68">
        <v>32.58</v>
      </c>
      <c r="J457" s="68">
        <v>32.58</v>
      </c>
      <c r="K457" s="68">
        <v>0</v>
      </c>
      <c r="L457" s="68">
        <v>0</v>
      </c>
    </row>
    <row r="458" spans="1:12" hidden="1" outlineLevel="1" x14ac:dyDescent="0.25">
      <c r="A458" s="79">
        <v>401.03590000000003</v>
      </c>
      <c r="B458" s="57" t="s">
        <v>847</v>
      </c>
      <c r="C458" s="68">
        <v>0</v>
      </c>
      <c r="D458" s="68">
        <v>0</v>
      </c>
      <c r="E458" s="68">
        <v>84.05</v>
      </c>
      <c r="F458" s="68">
        <v>84.05</v>
      </c>
      <c r="G458" s="68">
        <v>0</v>
      </c>
      <c r="H458" s="68">
        <v>0</v>
      </c>
      <c r="I458" s="68">
        <v>84.05</v>
      </c>
      <c r="J458" s="68">
        <v>84.05</v>
      </c>
      <c r="K458" s="68">
        <v>0</v>
      </c>
      <c r="L458" s="68">
        <v>0</v>
      </c>
    </row>
    <row r="459" spans="1:12" hidden="1" outlineLevel="1" x14ac:dyDescent="0.25">
      <c r="A459" s="79">
        <v>401.03591</v>
      </c>
      <c r="B459" s="57" t="s">
        <v>848</v>
      </c>
      <c r="C459" s="68">
        <v>0</v>
      </c>
      <c r="D459" s="68">
        <v>0</v>
      </c>
      <c r="E459" s="68">
        <v>91.92</v>
      </c>
      <c r="F459" s="68">
        <v>91.92</v>
      </c>
      <c r="G459" s="68">
        <v>0</v>
      </c>
      <c r="H459" s="68">
        <v>0</v>
      </c>
      <c r="I459" s="68">
        <v>91.92</v>
      </c>
      <c r="J459" s="68">
        <v>91.92</v>
      </c>
      <c r="K459" s="68">
        <v>0</v>
      </c>
      <c r="L459" s="68">
        <v>0</v>
      </c>
    </row>
    <row r="460" spans="1:12" hidden="1" outlineLevel="1" x14ac:dyDescent="0.25">
      <c r="A460" s="79">
        <v>401.03593000000001</v>
      </c>
      <c r="B460" s="57" t="s">
        <v>849</v>
      </c>
      <c r="C460" s="68">
        <v>0</v>
      </c>
      <c r="D460" s="68">
        <v>0</v>
      </c>
      <c r="E460" s="68">
        <v>22</v>
      </c>
      <c r="F460" s="68">
        <v>22</v>
      </c>
      <c r="G460" s="68">
        <v>0</v>
      </c>
      <c r="H460" s="68">
        <v>0</v>
      </c>
      <c r="I460" s="68">
        <v>22</v>
      </c>
      <c r="J460" s="68">
        <v>22</v>
      </c>
      <c r="K460" s="68">
        <v>0</v>
      </c>
      <c r="L460" s="68">
        <v>0</v>
      </c>
    </row>
    <row r="461" spans="1:12" hidden="1" outlineLevel="1" x14ac:dyDescent="0.25">
      <c r="A461" s="79">
        <v>401.03593999999998</v>
      </c>
      <c r="B461" s="57" t="s">
        <v>850</v>
      </c>
      <c r="C461" s="68">
        <v>0</v>
      </c>
      <c r="D461" s="68">
        <v>0</v>
      </c>
      <c r="E461" s="68">
        <v>20</v>
      </c>
      <c r="F461" s="68">
        <v>20</v>
      </c>
      <c r="G461" s="68">
        <v>0</v>
      </c>
      <c r="H461" s="68">
        <v>0</v>
      </c>
      <c r="I461" s="68">
        <v>20</v>
      </c>
      <c r="J461" s="68">
        <v>20</v>
      </c>
      <c r="K461" s="68">
        <v>0</v>
      </c>
      <c r="L461" s="68">
        <v>0</v>
      </c>
    </row>
    <row r="462" spans="1:12" hidden="1" outlineLevel="1" x14ac:dyDescent="0.25">
      <c r="A462" s="79">
        <v>401.03595000000001</v>
      </c>
      <c r="B462" s="57" t="s">
        <v>851</v>
      </c>
      <c r="C462" s="68">
        <v>0</v>
      </c>
      <c r="D462" s="68">
        <v>0</v>
      </c>
      <c r="E462" s="68">
        <v>87.59</v>
      </c>
      <c r="F462" s="68">
        <v>87.59</v>
      </c>
      <c r="G462" s="68">
        <v>0</v>
      </c>
      <c r="H462" s="68">
        <v>0</v>
      </c>
      <c r="I462" s="68">
        <v>87.59</v>
      </c>
      <c r="J462" s="68">
        <v>87.59</v>
      </c>
      <c r="K462" s="68">
        <v>0</v>
      </c>
      <c r="L462" s="68">
        <v>0</v>
      </c>
    </row>
    <row r="463" spans="1:12" hidden="1" outlineLevel="1" x14ac:dyDescent="0.25">
      <c r="A463" s="79">
        <v>401.03595999999999</v>
      </c>
      <c r="B463" s="57" t="s">
        <v>852</v>
      </c>
      <c r="C463" s="68">
        <v>0</v>
      </c>
      <c r="D463" s="68">
        <v>0</v>
      </c>
      <c r="E463" s="68">
        <v>65.209999999999994</v>
      </c>
      <c r="F463" s="68">
        <v>65.209999999999994</v>
      </c>
      <c r="G463" s="68">
        <v>0</v>
      </c>
      <c r="H463" s="68">
        <v>0</v>
      </c>
      <c r="I463" s="68">
        <v>65.209999999999994</v>
      </c>
      <c r="J463" s="68">
        <v>65.209999999999994</v>
      </c>
      <c r="K463" s="68">
        <v>0</v>
      </c>
      <c r="L463" s="68">
        <v>0</v>
      </c>
    </row>
    <row r="464" spans="1:12" hidden="1" outlineLevel="1" x14ac:dyDescent="0.25">
      <c r="A464" s="79">
        <v>401.03597000000002</v>
      </c>
      <c r="B464" s="57" t="s">
        <v>853</v>
      </c>
      <c r="C464" s="68">
        <v>0</v>
      </c>
      <c r="D464" s="68">
        <v>0</v>
      </c>
      <c r="E464" s="68">
        <v>675</v>
      </c>
      <c r="F464" s="68">
        <v>675</v>
      </c>
      <c r="G464" s="68">
        <v>0</v>
      </c>
      <c r="H464" s="68">
        <v>0</v>
      </c>
      <c r="I464" s="68">
        <v>675</v>
      </c>
      <c r="J464" s="68">
        <v>675</v>
      </c>
      <c r="K464" s="68">
        <v>0</v>
      </c>
      <c r="L464" s="68">
        <v>0</v>
      </c>
    </row>
    <row r="465" spans="1:12" hidden="1" outlineLevel="1" x14ac:dyDescent="0.25">
      <c r="A465" s="79">
        <v>401.03598</v>
      </c>
      <c r="B465" s="57" t="s">
        <v>854</v>
      </c>
      <c r="C465" s="68">
        <v>0</v>
      </c>
      <c r="D465" s="68">
        <v>0</v>
      </c>
      <c r="E465" s="68">
        <v>180</v>
      </c>
      <c r="F465" s="68">
        <v>180</v>
      </c>
      <c r="G465" s="68">
        <v>0</v>
      </c>
      <c r="H465" s="68">
        <v>0</v>
      </c>
      <c r="I465" s="68">
        <v>180</v>
      </c>
      <c r="J465" s="68">
        <v>180</v>
      </c>
      <c r="K465" s="68">
        <v>0</v>
      </c>
      <c r="L465" s="68">
        <v>0</v>
      </c>
    </row>
    <row r="466" spans="1:12" hidden="1" outlineLevel="1" x14ac:dyDescent="0.25">
      <c r="A466" s="79">
        <v>401.03599000000003</v>
      </c>
      <c r="B466" s="57" t="s">
        <v>855</v>
      </c>
      <c r="C466" s="68">
        <v>0</v>
      </c>
      <c r="D466" s="68">
        <v>0</v>
      </c>
      <c r="E466" s="68">
        <v>1440</v>
      </c>
      <c r="F466" s="68">
        <v>1440</v>
      </c>
      <c r="G466" s="68">
        <v>0</v>
      </c>
      <c r="H466" s="68">
        <v>0</v>
      </c>
      <c r="I466" s="68">
        <v>1440</v>
      </c>
      <c r="J466" s="68">
        <v>1440</v>
      </c>
      <c r="K466" s="68">
        <v>0</v>
      </c>
      <c r="L466" s="68">
        <v>0</v>
      </c>
    </row>
    <row r="467" spans="1:12" hidden="1" outlineLevel="1" x14ac:dyDescent="0.25">
      <c r="A467" s="79">
        <v>401.036</v>
      </c>
      <c r="B467" s="57" t="s">
        <v>856</v>
      </c>
      <c r="C467" s="68">
        <v>0</v>
      </c>
      <c r="D467" s="68">
        <v>0</v>
      </c>
      <c r="E467" s="68">
        <v>403</v>
      </c>
      <c r="F467" s="68">
        <v>403</v>
      </c>
      <c r="G467" s="68">
        <v>0</v>
      </c>
      <c r="H467" s="68">
        <v>0</v>
      </c>
      <c r="I467" s="68">
        <v>403</v>
      </c>
      <c r="J467" s="68">
        <v>403</v>
      </c>
      <c r="K467" s="68">
        <v>0</v>
      </c>
      <c r="L467" s="68">
        <v>0</v>
      </c>
    </row>
    <row r="468" spans="1:12" hidden="1" outlineLevel="1" x14ac:dyDescent="0.25">
      <c r="A468" s="79">
        <v>401.03600999999998</v>
      </c>
      <c r="B468" s="57" t="s">
        <v>857</v>
      </c>
      <c r="C468" s="68">
        <v>0</v>
      </c>
      <c r="D468" s="68">
        <v>0</v>
      </c>
      <c r="E468" s="68">
        <v>1585.08</v>
      </c>
      <c r="F468" s="68">
        <v>1585.08</v>
      </c>
      <c r="G468" s="68">
        <v>0</v>
      </c>
      <c r="H468" s="68">
        <v>0</v>
      </c>
      <c r="I468" s="68">
        <v>1585.08</v>
      </c>
      <c r="J468" s="68">
        <v>1585.08</v>
      </c>
      <c r="K468" s="68">
        <v>0</v>
      </c>
      <c r="L468" s="68">
        <v>0</v>
      </c>
    </row>
    <row r="469" spans="1:12" hidden="1" outlineLevel="1" x14ac:dyDescent="0.25">
      <c r="A469" s="79">
        <v>401.03602000000001</v>
      </c>
      <c r="B469" s="57" t="s">
        <v>858</v>
      </c>
      <c r="C469" s="68">
        <v>0</v>
      </c>
      <c r="D469" s="68">
        <v>0</v>
      </c>
      <c r="E469" s="68">
        <v>8977.9699999999993</v>
      </c>
      <c r="F469" s="68">
        <v>8977.9699999999993</v>
      </c>
      <c r="G469" s="68">
        <v>0</v>
      </c>
      <c r="H469" s="68">
        <v>0</v>
      </c>
      <c r="I469" s="68">
        <v>8977.9699999999993</v>
      </c>
      <c r="J469" s="68">
        <v>8977.9699999999993</v>
      </c>
      <c r="K469" s="68">
        <v>0</v>
      </c>
      <c r="L469" s="68">
        <v>0</v>
      </c>
    </row>
    <row r="470" spans="1:12" hidden="1" outlineLevel="1" x14ac:dyDescent="0.25">
      <c r="A470" s="79">
        <v>401.03602999999998</v>
      </c>
      <c r="B470" s="57" t="s">
        <v>859</v>
      </c>
      <c r="C470" s="68">
        <v>0</v>
      </c>
      <c r="D470" s="68">
        <v>0</v>
      </c>
      <c r="E470" s="68">
        <v>7463.41</v>
      </c>
      <c r="F470" s="68">
        <v>7463.41</v>
      </c>
      <c r="G470" s="68">
        <v>0</v>
      </c>
      <c r="H470" s="68">
        <v>0</v>
      </c>
      <c r="I470" s="68">
        <v>7463.41</v>
      </c>
      <c r="J470" s="68">
        <v>7463.41</v>
      </c>
      <c r="K470" s="68">
        <v>0</v>
      </c>
      <c r="L470" s="68">
        <v>0</v>
      </c>
    </row>
    <row r="471" spans="1:12" hidden="1" outlineLevel="1" x14ac:dyDescent="0.25">
      <c r="A471" s="79">
        <v>401.03604000000001</v>
      </c>
      <c r="B471" s="57" t="s">
        <v>860</v>
      </c>
      <c r="C471" s="68">
        <v>0</v>
      </c>
      <c r="D471" s="68">
        <v>0</v>
      </c>
      <c r="E471" s="68">
        <v>568.71</v>
      </c>
      <c r="F471" s="68">
        <v>568.71</v>
      </c>
      <c r="G471" s="68">
        <v>0</v>
      </c>
      <c r="H471" s="68">
        <v>0</v>
      </c>
      <c r="I471" s="68">
        <v>568.71</v>
      </c>
      <c r="J471" s="68">
        <v>568.71</v>
      </c>
      <c r="K471" s="68">
        <v>0</v>
      </c>
      <c r="L471" s="68">
        <v>0</v>
      </c>
    </row>
    <row r="472" spans="1:12" hidden="1" outlineLevel="1" x14ac:dyDescent="0.25">
      <c r="A472" s="79">
        <v>401.03604999999999</v>
      </c>
      <c r="B472" s="57" t="s">
        <v>861</v>
      </c>
      <c r="C472" s="68">
        <v>0</v>
      </c>
      <c r="D472" s="68">
        <v>0</v>
      </c>
      <c r="E472" s="68">
        <v>741.47</v>
      </c>
      <c r="F472" s="68">
        <v>741.47</v>
      </c>
      <c r="G472" s="68">
        <v>0</v>
      </c>
      <c r="H472" s="68">
        <v>0</v>
      </c>
      <c r="I472" s="68">
        <v>741.47</v>
      </c>
      <c r="J472" s="68">
        <v>741.47</v>
      </c>
      <c r="K472" s="68">
        <v>0</v>
      </c>
      <c r="L472" s="68">
        <v>0</v>
      </c>
    </row>
    <row r="473" spans="1:12" hidden="1" outlineLevel="1" x14ac:dyDescent="0.25">
      <c r="A473" s="79">
        <v>401.03606000000002</v>
      </c>
      <c r="B473" s="57" t="s">
        <v>862</v>
      </c>
      <c r="C473" s="68">
        <v>0</v>
      </c>
      <c r="D473" s="68">
        <v>0</v>
      </c>
      <c r="E473" s="68">
        <v>966.44</v>
      </c>
      <c r="F473" s="68">
        <v>966.44</v>
      </c>
      <c r="G473" s="68">
        <v>0</v>
      </c>
      <c r="H473" s="68">
        <v>0</v>
      </c>
      <c r="I473" s="68">
        <v>966.44</v>
      </c>
      <c r="J473" s="68">
        <v>966.44</v>
      </c>
      <c r="K473" s="68">
        <v>0</v>
      </c>
      <c r="L473" s="68">
        <v>0</v>
      </c>
    </row>
    <row r="474" spans="1:12" hidden="1" outlineLevel="1" x14ac:dyDescent="0.25">
      <c r="A474" s="79">
        <v>401.03607</v>
      </c>
      <c r="B474" s="57" t="s">
        <v>863</v>
      </c>
      <c r="C474" s="68">
        <v>0</v>
      </c>
      <c r="D474" s="68">
        <v>0</v>
      </c>
      <c r="E474" s="68">
        <v>423.2</v>
      </c>
      <c r="F474" s="68">
        <v>423.2</v>
      </c>
      <c r="G474" s="68">
        <v>0</v>
      </c>
      <c r="H474" s="68">
        <v>0</v>
      </c>
      <c r="I474" s="68">
        <v>423.2</v>
      </c>
      <c r="J474" s="68">
        <v>423.2</v>
      </c>
      <c r="K474" s="68">
        <v>0</v>
      </c>
      <c r="L474" s="68">
        <v>0</v>
      </c>
    </row>
    <row r="475" spans="1:12" hidden="1" outlineLevel="1" x14ac:dyDescent="0.25">
      <c r="A475" s="79">
        <v>401.03608000000003</v>
      </c>
      <c r="B475" s="57" t="s">
        <v>864</v>
      </c>
      <c r="C475" s="68">
        <v>0</v>
      </c>
      <c r="D475" s="68">
        <v>0</v>
      </c>
      <c r="E475" s="68">
        <v>150</v>
      </c>
      <c r="F475" s="68">
        <v>150</v>
      </c>
      <c r="G475" s="68">
        <v>0</v>
      </c>
      <c r="H475" s="68">
        <v>0</v>
      </c>
      <c r="I475" s="68">
        <v>150</v>
      </c>
      <c r="J475" s="68">
        <v>150</v>
      </c>
      <c r="K475" s="68">
        <v>0</v>
      </c>
      <c r="L475" s="68">
        <v>0</v>
      </c>
    </row>
    <row r="476" spans="1:12" hidden="1" outlineLevel="1" x14ac:dyDescent="0.25">
      <c r="A476" s="79">
        <v>401.03609</v>
      </c>
      <c r="B476" s="57" t="s">
        <v>865</v>
      </c>
      <c r="C476" s="68">
        <v>0</v>
      </c>
      <c r="D476" s="68">
        <v>0</v>
      </c>
      <c r="E476" s="68">
        <v>1890.65</v>
      </c>
      <c r="F476" s="68">
        <v>1890.65</v>
      </c>
      <c r="G476" s="68">
        <v>0</v>
      </c>
      <c r="H476" s="68">
        <v>0</v>
      </c>
      <c r="I476" s="68">
        <v>1890.65</v>
      </c>
      <c r="J476" s="68">
        <v>1890.65</v>
      </c>
      <c r="K476" s="68">
        <v>0</v>
      </c>
      <c r="L476" s="68">
        <v>0</v>
      </c>
    </row>
    <row r="477" spans="1:12" hidden="1" outlineLevel="1" x14ac:dyDescent="0.25">
      <c r="A477" s="79">
        <v>401.03609999999998</v>
      </c>
      <c r="B477" s="57" t="s">
        <v>866</v>
      </c>
      <c r="C477" s="68">
        <v>0</v>
      </c>
      <c r="D477" s="68">
        <v>0</v>
      </c>
      <c r="E477" s="68">
        <v>595.98</v>
      </c>
      <c r="F477" s="68">
        <v>595.98</v>
      </c>
      <c r="G477" s="68">
        <v>0</v>
      </c>
      <c r="H477" s="68">
        <v>0</v>
      </c>
      <c r="I477" s="68">
        <v>595.98</v>
      </c>
      <c r="J477" s="68">
        <v>595.98</v>
      </c>
      <c r="K477" s="68">
        <v>0</v>
      </c>
      <c r="L477" s="68">
        <v>0</v>
      </c>
    </row>
    <row r="478" spans="1:12" hidden="1" outlineLevel="1" x14ac:dyDescent="0.25">
      <c r="A478" s="79">
        <v>401.03611000000001</v>
      </c>
      <c r="B478" s="57" t="s">
        <v>867</v>
      </c>
      <c r="C478" s="68">
        <v>0</v>
      </c>
      <c r="D478" s="68">
        <v>0</v>
      </c>
      <c r="E478" s="68">
        <v>50.27</v>
      </c>
      <c r="F478" s="68">
        <v>50.27</v>
      </c>
      <c r="G478" s="68">
        <v>0</v>
      </c>
      <c r="H478" s="68">
        <v>0</v>
      </c>
      <c r="I478" s="68">
        <v>50.27</v>
      </c>
      <c r="J478" s="68">
        <v>50.27</v>
      </c>
      <c r="K478" s="68">
        <v>0</v>
      </c>
      <c r="L478" s="68">
        <v>0</v>
      </c>
    </row>
    <row r="479" spans="1:12" hidden="1" outlineLevel="1" x14ac:dyDescent="0.25">
      <c r="A479" s="79">
        <v>401.03611999999998</v>
      </c>
      <c r="B479" s="57" t="s">
        <v>868</v>
      </c>
      <c r="C479" s="68">
        <v>0</v>
      </c>
      <c r="D479" s="68">
        <v>0</v>
      </c>
      <c r="E479" s="68">
        <v>90.99</v>
      </c>
      <c r="F479" s="68">
        <v>90.99</v>
      </c>
      <c r="G479" s="68">
        <v>0</v>
      </c>
      <c r="H479" s="68">
        <v>0</v>
      </c>
      <c r="I479" s="68">
        <v>90.99</v>
      </c>
      <c r="J479" s="68">
        <v>90.99</v>
      </c>
      <c r="K479" s="68">
        <v>0</v>
      </c>
      <c r="L479" s="68">
        <v>0</v>
      </c>
    </row>
    <row r="480" spans="1:12" hidden="1" outlineLevel="1" x14ac:dyDescent="0.25">
      <c r="A480" s="79">
        <v>401.03613000000001</v>
      </c>
      <c r="B480" s="57" t="s">
        <v>869</v>
      </c>
      <c r="C480" s="68">
        <v>0</v>
      </c>
      <c r="D480" s="68">
        <v>0</v>
      </c>
      <c r="E480" s="68">
        <v>46.49</v>
      </c>
      <c r="F480" s="68">
        <v>46.5</v>
      </c>
      <c r="G480" s="68">
        <v>0</v>
      </c>
      <c r="H480" s="68">
        <v>0</v>
      </c>
      <c r="I480" s="68">
        <v>46.49</v>
      </c>
      <c r="J480" s="68">
        <v>46.5</v>
      </c>
      <c r="K480" s="68">
        <v>0</v>
      </c>
      <c r="L480" s="68">
        <v>0.01</v>
      </c>
    </row>
    <row r="481" spans="1:12" hidden="1" outlineLevel="1" x14ac:dyDescent="0.25">
      <c r="A481" s="79">
        <v>401.03613999999999</v>
      </c>
      <c r="B481" s="57" t="s">
        <v>870</v>
      </c>
      <c r="C481" s="68">
        <v>0</v>
      </c>
      <c r="D481" s="68">
        <v>0</v>
      </c>
      <c r="E481" s="68">
        <v>133.91999999999999</v>
      </c>
      <c r="F481" s="68">
        <v>134.1</v>
      </c>
      <c r="G481" s="68">
        <v>0</v>
      </c>
      <c r="H481" s="68">
        <v>0</v>
      </c>
      <c r="I481" s="68">
        <v>133.91999999999999</v>
      </c>
      <c r="J481" s="68">
        <v>134.1</v>
      </c>
      <c r="K481" s="68">
        <v>0</v>
      </c>
      <c r="L481" s="68">
        <v>0.18</v>
      </c>
    </row>
    <row r="482" spans="1:12" hidden="1" outlineLevel="1" x14ac:dyDescent="0.25">
      <c r="A482" s="79">
        <v>401.03615000000002</v>
      </c>
      <c r="B482" s="57" t="s">
        <v>871</v>
      </c>
      <c r="C482" s="68">
        <v>0</v>
      </c>
      <c r="D482" s="68">
        <v>0</v>
      </c>
      <c r="E482" s="68">
        <v>185</v>
      </c>
      <c r="F482" s="68">
        <v>185</v>
      </c>
      <c r="G482" s="68">
        <v>0</v>
      </c>
      <c r="H482" s="68">
        <v>0</v>
      </c>
      <c r="I482" s="68">
        <v>185</v>
      </c>
      <c r="J482" s="68">
        <v>185</v>
      </c>
      <c r="K482" s="68">
        <v>0</v>
      </c>
      <c r="L482" s="68">
        <v>0</v>
      </c>
    </row>
    <row r="483" spans="1:12" hidden="1" outlineLevel="1" x14ac:dyDescent="0.25">
      <c r="A483" s="79">
        <v>401.03616</v>
      </c>
      <c r="B483" s="57" t="s">
        <v>872</v>
      </c>
      <c r="C483" s="68">
        <v>0</v>
      </c>
      <c r="D483" s="68">
        <v>0</v>
      </c>
      <c r="E483" s="68">
        <v>21.77</v>
      </c>
      <c r="F483" s="68">
        <v>21.77</v>
      </c>
      <c r="G483" s="68">
        <v>0</v>
      </c>
      <c r="H483" s="68">
        <v>0</v>
      </c>
      <c r="I483" s="68">
        <v>21.77</v>
      </c>
      <c r="J483" s="68">
        <v>21.77</v>
      </c>
      <c r="K483" s="68">
        <v>0</v>
      </c>
      <c r="L483" s="68">
        <v>0</v>
      </c>
    </row>
    <row r="484" spans="1:12" hidden="1" outlineLevel="1" x14ac:dyDescent="0.25">
      <c r="A484" s="79">
        <v>401.03617000000003</v>
      </c>
      <c r="B484" s="57" t="s">
        <v>873</v>
      </c>
      <c r="C484" s="68">
        <v>0</v>
      </c>
      <c r="D484" s="68">
        <v>0</v>
      </c>
      <c r="E484" s="68">
        <v>60.72</v>
      </c>
      <c r="F484" s="68">
        <v>60.72</v>
      </c>
      <c r="G484" s="68">
        <v>0</v>
      </c>
      <c r="H484" s="68">
        <v>0</v>
      </c>
      <c r="I484" s="68">
        <v>60.72</v>
      </c>
      <c r="J484" s="68">
        <v>60.72</v>
      </c>
      <c r="K484" s="68">
        <v>0</v>
      </c>
      <c r="L484" s="68">
        <v>0</v>
      </c>
    </row>
    <row r="485" spans="1:12" hidden="1" outlineLevel="1" x14ac:dyDescent="0.25">
      <c r="A485" s="79">
        <v>401.03618</v>
      </c>
      <c r="B485" s="57" t="s">
        <v>874</v>
      </c>
      <c r="C485" s="68">
        <v>0</v>
      </c>
      <c r="D485" s="68">
        <v>0</v>
      </c>
      <c r="E485" s="68">
        <v>22.18</v>
      </c>
      <c r="F485" s="68">
        <v>22.18</v>
      </c>
      <c r="G485" s="68">
        <v>0</v>
      </c>
      <c r="H485" s="68">
        <v>0</v>
      </c>
      <c r="I485" s="68">
        <v>22.18</v>
      </c>
      <c r="J485" s="68">
        <v>22.18</v>
      </c>
      <c r="K485" s="68">
        <v>0</v>
      </c>
      <c r="L485" s="68">
        <v>0</v>
      </c>
    </row>
    <row r="486" spans="1:12" hidden="1" outlineLevel="1" x14ac:dyDescent="0.25">
      <c r="A486" s="79">
        <v>401.03618999999998</v>
      </c>
      <c r="B486" s="57" t="s">
        <v>875</v>
      </c>
      <c r="C486" s="68">
        <v>0</v>
      </c>
      <c r="D486" s="68">
        <v>0</v>
      </c>
      <c r="E486" s="68">
        <v>3050.01</v>
      </c>
      <c r="F486" s="68">
        <v>3050.01</v>
      </c>
      <c r="G486" s="68">
        <v>0</v>
      </c>
      <c r="H486" s="68">
        <v>0</v>
      </c>
      <c r="I486" s="68">
        <v>3050.01</v>
      </c>
      <c r="J486" s="68">
        <v>3050.01</v>
      </c>
      <c r="K486" s="68">
        <v>0</v>
      </c>
      <c r="L486" s="68">
        <v>0</v>
      </c>
    </row>
    <row r="487" spans="1:12" hidden="1" outlineLevel="1" x14ac:dyDescent="0.25">
      <c r="A487" s="79">
        <v>401.03620999999998</v>
      </c>
      <c r="B487" s="57" t="s">
        <v>876</v>
      </c>
      <c r="C487" s="68">
        <v>0</v>
      </c>
      <c r="D487" s="68">
        <v>0</v>
      </c>
      <c r="E487" s="68">
        <v>146.34</v>
      </c>
      <c r="F487" s="68">
        <v>146.34</v>
      </c>
      <c r="G487" s="68">
        <v>0</v>
      </c>
      <c r="H487" s="68">
        <v>0</v>
      </c>
      <c r="I487" s="68">
        <v>146.34</v>
      </c>
      <c r="J487" s="68">
        <v>146.34</v>
      </c>
      <c r="K487" s="68">
        <v>0</v>
      </c>
      <c r="L487" s="68">
        <v>0</v>
      </c>
    </row>
    <row r="488" spans="1:12" hidden="1" outlineLevel="1" x14ac:dyDescent="0.25">
      <c r="A488" s="79">
        <v>401.03622000000001</v>
      </c>
      <c r="B488" s="57" t="s">
        <v>877</v>
      </c>
      <c r="C488" s="68">
        <v>0</v>
      </c>
      <c r="D488" s="68">
        <v>0</v>
      </c>
      <c r="E488" s="68">
        <v>953.61</v>
      </c>
      <c r="F488" s="68">
        <v>953.61</v>
      </c>
      <c r="G488" s="68">
        <v>0</v>
      </c>
      <c r="H488" s="68">
        <v>0</v>
      </c>
      <c r="I488" s="68">
        <v>953.61</v>
      </c>
      <c r="J488" s="68">
        <v>953.61</v>
      </c>
      <c r="K488" s="68">
        <v>0</v>
      </c>
      <c r="L488" s="68">
        <v>0</v>
      </c>
    </row>
    <row r="489" spans="1:12" hidden="1" outlineLevel="1" x14ac:dyDescent="0.25">
      <c r="A489" s="79">
        <v>401.03622999999999</v>
      </c>
      <c r="B489" s="57" t="s">
        <v>878</v>
      </c>
      <c r="C489" s="68">
        <v>0</v>
      </c>
      <c r="D489" s="68">
        <v>0</v>
      </c>
      <c r="E489" s="68">
        <v>96.63</v>
      </c>
      <c r="F489" s="68">
        <v>96.63</v>
      </c>
      <c r="G489" s="68">
        <v>0</v>
      </c>
      <c r="H489" s="68">
        <v>0</v>
      </c>
      <c r="I489" s="68">
        <v>96.63</v>
      </c>
      <c r="J489" s="68">
        <v>96.63</v>
      </c>
      <c r="K489" s="68">
        <v>0</v>
      </c>
      <c r="L489" s="68">
        <v>0</v>
      </c>
    </row>
    <row r="490" spans="1:12" hidden="1" outlineLevel="1" x14ac:dyDescent="0.25">
      <c r="A490" s="79">
        <v>401.03624000000002</v>
      </c>
      <c r="B490" s="57" t="s">
        <v>879</v>
      </c>
      <c r="C490" s="68">
        <v>0</v>
      </c>
      <c r="D490" s="68">
        <v>0</v>
      </c>
      <c r="E490" s="68">
        <v>76.97</v>
      </c>
      <c r="F490" s="68">
        <v>76.97</v>
      </c>
      <c r="G490" s="68">
        <v>0</v>
      </c>
      <c r="H490" s="68">
        <v>0</v>
      </c>
      <c r="I490" s="68">
        <v>76.97</v>
      </c>
      <c r="J490" s="68">
        <v>76.97</v>
      </c>
      <c r="K490" s="68">
        <v>0</v>
      </c>
      <c r="L490" s="68">
        <v>0</v>
      </c>
    </row>
    <row r="491" spans="1:12" hidden="1" outlineLevel="1" x14ac:dyDescent="0.25">
      <c r="A491" s="79">
        <v>401.03625</v>
      </c>
      <c r="B491" s="57" t="s">
        <v>880</v>
      </c>
      <c r="C491" s="68">
        <v>0</v>
      </c>
      <c r="D491" s="68">
        <v>0</v>
      </c>
      <c r="E491" s="68">
        <v>73.459999999999994</v>
      </c>
      <c r="F491" s="68">
        <v>73.459999999999994</v>
      </c>
      <c r="G491" s="68">
        <v>0</v>
      </c>
      <c r="H491" s="68">
        <v>0</v>
      </c>
      <c r="I491" s="68">
        <v>73.459999999999994</v>
      </c>
      <c r="J491" s="68">
        <v>73.459999999999994</v>
      </c>
      <c r="K491" s="68">
        <v>0</v>
      </c>
      <c r="L491" s="68">
        <v>0</v>
      </c>
    </row>
    <row r="492" spans="1:12" hidden="1" outlineLevel="1" x14ac:dyDescent="0.25">
      <c r="A492" s="79">
        <v>401.03626000000003</v>
      </c>
      <c r="B492" s="57" t="s">
        <v>881</v>
      </c>
      <c r="C492" s="68">
        <v>0</v>
      </c>
      <c r="D492" s="68">
        <v>0</v>
      </c>
      <c r="E492" s="68">
        <v>127.89</v>
      </c>
      <c r="F492" s="68">
        <v>127.89</v>
      </c>
      <c r="G492" s="68">
        <v>0</v>
      </c>
      <c r="H492" s="68">
        <v>0</v>
      </c>
      <c r="I492" s="68">
        <v>127.89</v>
      </c>
      <c r="J492" s="68">
        <v>127.89</v>
      </c>
      <c r="K492" s="68">
        <v>0</v>
      </c>
      <c r="L492" s="68">
        <v>0</v>
      </c>
    </row>
    <row r="493" spans="1:12" hidden="1" outlineLevel="1" x14ac:dyDescent="0.25">
      <c r="A493" s="79">
        <v>401.03627</v>
      </c>
      <c r="B493" s="57" t="s">
        <v>882</v>
      </c>
      <c r="C493" s="68">
        <v>0</v>
      </c>
      <c r="D493" s="68">
        <v>0</v>
      </c>
      <c r="E493" s="68">
        <v>247.8</v>
      </c>
      <c r="F493" s="68">
        <v>247.8</v>
      </c>
      <c r="G493" s="68">
        <v>0</v>
      </c>
      <c r="H493" s="68">
        <v>0</v>
      </c>
      <c r="I493" s="68">
        <v>247.8</v>
      </c>
      <c r="J493" s="68">
        <v>247.8</v>
      </c>
      <c r="K493" s="68">
        <v>0</v>
      </c>
      <c r="L493" s="68">
        <v>0</v>
      </c>
    </row>
    <row r="494" spans="1:12" hidden="1" outlineLevel="1" x14ac:dyDescent="0.25">
      <c r="A494" s="79">
        <v>401.03627999999998</v>
      </c>
      <c r="B494" s="57" t="s">
        <v>883</v>
      </c>
      <c r="C494" s="68">
        <v>0</v>
      </c>
      <c r="D494" s="68">
        <v>0</v>
      </c>
      <c r="E494" s="68">
        <v>21</v>
      </c>
      <c r="F494" s="68">
        <v>21</v>
      </c>
      <c r="G494" s="68">
        <v>0</v>
      </c>
      <c r="H494" s="68">
        <v>0</v>
      </c>
      <c r="I494" s="68">
        <v>21</v>
      </c>
      <c r="J494" s="68">
        <v>21</v>
      </c>
      <c r="K494" s="68">
        <v>0</v>
      </c>
      <c r="L494" s="68">
        <v>0</v>
      </c>
    </row>
    <row r="495" spans="1:12" hidden="1" outlineLevel="1" x14ac:dyDescent="0.25">
      <c r="A495" s="79">
        <v>401.03629000000001</v>
      </c>
      <c r="B495" s="57" t="s">
        <v>884</v>
      </c>
      <c r="C495" s="68">
        <v>0</v>
      </c>
      <c r="D495" s="68">
        <v>0</v>
      </c>
      <c r="E495" s="68">
        <v>1313.4</v>
      </c>
      <c r="F495" s="68">
        <v>1313.4</v>
      </c>
      <c r="G495" s="68">
        <v>0</v>
      </c>
      <c r="H495" s="68">
        <v>0</v>
      </c>
      <c r="I495" s="68">
        <v>1313.4</v>
      </c>
      <c r="J495" s="68">
        <v>1313.4</v>
      </c>
      <c r="K495" s="68">
        <v>0</v>
      </c>
      <c r="L495" s="68">
        <v>0</v>
      </c>
    </row>
    <row r="496" spans="1:12" hidden="1" outlineLevel="1" x14ac:dyDescent="0.25">
      <c r="A496" s="79">
        <v>401.03629999999998</v>
      </c>
      <c r="B496" s="57" t="s">
        <v>885</v>
      </c>
      <c r="C496" s="68">
        <v>0</v>
      </c>
      <c r="D496" s="68">
        <v>0</v>
      </c>
      <c r="E496" s="68">
        <v>1211</v>
      </c>
      <c r="F496" s="68">
        <v>1211</v>
      </c>
      <c r="G496" s="68">
        <v>0</v>
      </c>
      <c r="H496" s="68">
        <v>0</v>
      </c>
      <c r="I496" s="68">
        <v>1211</v>
      </c>
      <c r="J496" s="68">
        <v>1211</v>
      </c>
      <c r="K496" s="68">
        <v>0</v>
      </c>
      <c r="L496" s="68">
        <v>0</v>
      </c>
    </row>
    <row r="497" spans="1:12" hidden="1" outlineLevel="1" x14ac:dyDescent="0.25">
      <c r="A497" s="79">
        <v>401.03631000000001</v>
      </c>
      <c r="B497" s="57" t="s">
        <v>886</v>
      </c>
      <c r="C497" s="68">
        <v>0</v>
      </c>
      <c r="D497" s="68">
        <v>0</v>
      </c>
      <c r="E497" s="68">
        <v>26637.119999999999</v>
      </c>
      <c r="F497" s="68">
        <v>26637.119999999999</v>
      </c>
      <c r="G497" s="68">
        <v>0</v>
      </c>
      <c r="H497" s="68">
        <v>0</v>
      </c>
      <c r="I497" s="68">
        <v>26637.119999999999</v>
      </c>
      <c r="J497" s="68">
        <v>26637.119999999999</v>
      </c>
      <c r="K497" s="68">
        <v>0</v>
      </c>
      <c r="L497" s="68">
        <v>0</v>
      </c>
    </row>
    <row r="498" spans="1:12" hidden="1" outlineLevel="1" x14ac:dyDescent="0.25">
      <c r="A498" s="79">
        <v>401.03631999999999</v>
      </c>
      <c r="B498" s="57" t="s">
        <v>887</v>
      </c>
      <c r="C498" s="68">
        <v>0</v>
      </c>
      <c r="D498" s="68">
        <v>0</v>
      </c>
      <c r="E498" s="68">
        <v>3.75</v>
      </c>
      <c r="F498" s="68">
        <v>3.75</v>
      </c>
      <c r="G498" s="68">
        <v>0</v>
      </c>
      <c r="H498" s="68">
        <v>0</v>
      </c>
      <c r="I498" s="68">
        <v>3.75</v>
      </c>
      <c r="J498" s="68">
        <v>3.75</v>
      </c>
      <c r="K498" s="68">
        <v>0</v>
      </c>
      <c r="L498" s="68">
        <v>0</v>
      </c>
    </row>
    <row r="499" spans="1:12" hidden="1" outlineLevel="1" x14ac:dyDescent="0.25">
      <c r="A499" s="79">
        <v>401.03633000000002</v>
      </c>
      <c r="B499" s="57" t="s">
        <v>888</v>
      </c>
      <c r="C499" s="68">
        <v>0</v>
      </c>
      <c r="D499" s="68">
        <v>0</v>
      </c>
      <c r="E499" s="68">
        <v>4930.17</v>
      </c>
      <c r="F499" s="68">
        <v>4930.17</v>
      </c>
      <c r="G499" s="68">
        <v>0</v>
      </c>
      <c r="H499" s="68">
        <v>0</v>
      </c>
      <c r="I499" s="68">
        <v>4930.17</v>
      </c>
      <c r="J499" s="68">
        <v>4930.17</v>
      </c>
      <c r="K499" s="68">
        <v>0</v>
      </c>
      <c r="L499" s="68">
        <v>0</v>
      </c>
    </row>
    <row r="500" spans="1:12" hidden="1" outlineLevel="1" x14ac:dyDescent="0.25">
      <c r="A500" s="79">
        <v>401.03634</v>
      </c>
      <c r="B500" s="57" t="s">
        <v>889</v>
      </c>
      <c r="C500" s="68">
        <v>0</v>
      </c>
      <c r="D500" s="68">
        <v>0</v>
      </c>
      <c r="E500" s="68">
        <v>453.86</v>
      </c>
      <c r="F500" s="68">
        <v>453.86</v>
      </c>
      <c r="G500" s="68">
        <v>0</v>
      </c>
      <c r="H500" s="68">
        <v>0</v>
      </c>
      <c r="I500" s="68">
        <v>453.86</v>
      </c>
      <c r="J500" s="68">
        <v>453.86</v>
      </c>
      <c r="K500" s="68">
        <v>0</v>
      </c>
      <c r="L500" s="68">
        <v>0</v>
      </c>
    </row>
    <row r="501" spans="1:12" hidden="1" outlineLevel="1" x14ac:dyDescent="0.25">
      <c r="A501" s="79">
        <v>401.03635000000003</v>
      </c>
      <c r="B501" s="57" t="s">
        <v>890</v>
      </c>
      <c r="C501" s="68">
        <v>0</v>
      </c>
      <c r="D501" s="68">
        <v>0</v>
      </c>
      <c r="E501" s="68">
        <v>720</v>
      </c>
      <c r="F501" s="68">
        <v>720</v>
      </c>
      <c r="G501" s="68">
        <v>0</v>
      </c>
      <c r="H501" s="68">
        <v>0</v>
      </c>
      <c r="I501" s="68">
        <v>720</v>
      </c>
      <c r="J501" s="68">
        <v>720</v>
      </c>
      <c r="K501" s="68">
        <v>0</v>
      </c>
      <c r="L501" s="68">
        <v>0</v>
      </c>
    </row>
    <row r="502" spans="1:12" hidden="1" outlineLevel="1" x14ac:dyDescent="0.25">
      <c r="A502" s="79">
        <v>401.03636</v>
      </c>
      <c r="B502" s="57" t="s">
        <v>891</v>
      </c>
      <c r="C502" s="68">
        <v>0</v>
      </c>
      <c r="D502" s="68">
        <v>0</v>
      </c>
      <c r="E502" s="68">
        <v>226.06</v>
      </c>
      <c r="F502" s="68">
        <v>226.06</v>
      </c>
      <c r="G502" s="68">
        <v>0</v>
      </c>
      <c r="H502" s="68">
        <v>0</v>
      </c>
      <c r="I502" s="68">
        <v>226.06</v>
      </c>
      <c r="J502" s="68">
        <v>226.06</v>
      </c>
      <c r="K502" s="68">
        <v>0</v>
      </c>
      <c r="L502" s="68">
        <v>0</v>
      </c>
    </row>
    <row r="503" spans="1:12" hidden="1" outlineLevel="1" x14ac:dyDescent="0.25">
      <c r="A503" s="79">
        <v>401.03636999999998</v>
      </c>
      <c r="B503" s="57" t="s">
        <v>892</v>
      </c>
      <c r="C503" s="68">
        <v>0</v>
      </c>
      <c r="D503" s="68">
        <v>0</v>
      </c>
      <c r="E503" s="68">
        <v>1110</v>
      </c>
      <c r="F503" s="68">
        <v>1110</v>
      </c>
      <c r="G503" s="68">
        <v>0</v>
      </c>
      <c r="H503" s="68">
        <v>0</v>
      </c>
      <c r="I503" s="68">
        <v>1110</v>
      </c>
      <c r="J503" s="68">
        <v>1110</v>
      </c>
      <c r="K503" s="68">
        <v>0</v>
      </c>
      <c r="L503" s="68">
        <v>0</v>
      </c>
    </row>
    <row r="504" spans="1:12" hidden="1" outlineLevel="1" x14ac:dyDescent="0.25">
      <c r="A504" s="79">
        <v>401.03638000000001</v>
      </c>
      <c r="B504" s="57" t="s">
        <v>893</v>
      </c>
      <c r="C504" s="68">
        <v>0</v>
      </c>
      <c r="D504" s="68">
        <v>0</v>
      </c>
      <c r="E504" s="68">
        <v>0</v>
      </c>
      <c r="F504" s="68">
        <v>248.8</v>
      </c>
      <c r="G504" s="68">
        <v>0</v>
      </c>
      <c r="H504" s="68">
        <v>0</v>
      </c>
      <c r="I504" s="68">
        <v>0</v>
      </c>
      <c r="J504" s="68">
        <v>248.8</v>
      </c>
      <c r="K504" s="68">
        <v>0</v>
      </c>
      <c r="L504" s="68">
        <v>248.8</v>
      </c>
    </row>
    <row r="505" spans="1:12" hidden="1" outlineLevel="1" x14ac:dyDescent="0.25">
      <c r="A505" s="79">
        <v>401.03638999999998</v>
      </c>
      <c r="B505" s="57" t="s">
        <v>894</v>
      </c>
      <c r="C505" s="68">
        <v>0</v>
      </c>
      <c r="D505" s="68">
        <v>0</v>
      </c>
      <c r="E505" s="68">
        <v>229.99</v>
      </c>
      <c r="F505" s="68">
        <v>229.99</v>
      </c>
      <c r="G505" s="68">
        <v>0</v>
      </c>
      <c r="H505" s="68">
        <v>0</v>
      </c>
      <c r="I505" s="68">
        <v>229.99</v>
      </c>
      <c r="J505" s="68">
        <v>229.99</v>
      </c>
      <c r="K505" s="68">
        <v>0</v>
      </c>
      <c r="L505" s="68">
        <v>0</v>
      </c>
    </row>
    <row r="506" spans="1:12" hidden="1" outlineLevel="1" x14ac:dyDescent="0.25">
      <c r="A506" s="79">
        <v>401.03640000000001</v>
      </c>
      <c r="B506" s="57" t="s">
        <v>895</v>
      </c>
      <c r="C506" s="68">
        <v>0</v>
      </c>
      <c r="D506" s="68">
        <v>0</v>
      </c>
      <c r="E506" s="68">
        <v>65.98</v>
      </c>
      <c r="F506" s="68">
        <v>65.98</v>
      </c>
      <c r="G506" s="68">
        <v>0</v>
      </c>
      <c r="H506" s="68">
        <v>0</v>
      </c>
      <c r="I506" s="68">
        <v>65.98</v>
      </c>
      <c r="J506" s="68">
        <v>65.98</v>
      </c>
      <c r="K506" s="68">
        <v>0</v>
      </c>
      <c r="L506" s="68">
        <v>0</v>
      </c>
    </row>
    <row r="507" spans="1:12" hidden="1" outlineLevel="1" x14ac:dyDescent="0.25">
      <c r="A507" s="79">
        <v>401.03640999999999</v>
      </c>
      <c r="B507" s="57" t="s">
        <v>896</v>
      </c>
      <c r="C507" s="68">
        <v>0</v>
      </c>
      <c r="D507" s="68">
        <v>0</v>
      </c>
      <c r="E507" s="68">
        <v>0</v>
      </c>
      <c r="F507" s="68">
        <v>0.99</v>
      </c>
      <c r="G507" s="68">
        <v>0</v>
      </c>
      <c r="H507" s="68">
        <v>0</v>
      </c>
      <c r="I507" s="68">
        <v>0</v>
      </c>
      <c r="J507" s="68">
        <v>0.99</v>
      </c>
      <c r="K507" s="68">
        <v>0</v>
      </c>
      <c r="L507" s="68">
        <v>0.99</v>
      </c>
    </row>
    <row r="508" spans="1:12" hidden="1" outlineLevel="1" x14ac:dyDescent="0.25">
      <c r="A508" s="79">
        <v>401.03642000000002</v>
      </c>
      <c r="B508" s="57" t="s">
        <v>897</v>
      </c>
      <c r="C508" s="68">
        <v>0</v>
      </c>
      <c r="D508" s="68">
        <v>0</v>
      </c>
      <c r="E508" s="68">
        <v>123154.43</v>
      </c>
      <c r="F508" s="68">
        <v>123154.43</v>
      </c>
      <c r="G508" s="68">
        <v>0</v>
      </c>
      <c r="H508" s="68">
        <v>0</v>
      </c>
      <c r="I508" s="68">
        <v>123154.43</v>
      </c>
      <c r="J508" s="68">
        <v>123154.43</v>
      </c>
      <c r="K508" s="68">
        <v>0</v>
      </c>
      <c r="L508" s="68">
        <v>0</v>
      </c>
    </row>
    <row r="509" spans="1:12" hidden="1" outlineLevel="1" x14ac:dyDescent="0.25">
      <c r="A509" s="79">
        <v>401.03643</v>
      </c>
      <c r="B509" s="57" t="s">
        <v>898</v>
      </c>
      <c r="C509" s="68">
        <v>0</v>
      </c>
      <c r="D509" s="68">
        <v>0</v>
      </c>
      <c r="E509" s="68">
        <v>176.96</v>
      </c>
      <c r="F509" s="68">
        <v>176.96</v>
      </c>
      <c r="G509" s="68">
        <v>0</v>
      </c>
      <c r="H509" s="68">
        <v>0</v>
      </c>
      <c r="I509" s="68">
        <v>176.96</v>
      </c>
      <c r="J509" s="68">
        <v>176.96</v>
      </c>
      <c r="K509" s="68">
        <v>0</v>
      </c>
      <c r="L509" s="68">
        <v>0</v>
      </c>
    </row>
    <row r="510" spans="1:12" hidden="1" outlineLevel="1" x14ac:dyDescent="0.25">
      <c r="A510" s="79">
        <v>401.03644000000003</v>
      </c>
      <c r="B510" s="57" t="s">
        <v>899</v>
      </c>
      <c r="C510" s="68">
        <v>0</v>
      </c>
      <c r="D510" s="68">
        <v>0</v>
      </c>
      <c r="E510" s="68">
        <v>66676.5</v>
      </c>
      <c r="F510" s="68">
        <v>90241</v>
      </c>
      <c r="G510" s="68">
        <v>23564.5</v>
      </c>
      <c r="H510" s="68">
        <v>0</v>
      </c>
      <c r="I510" s="68">
        <v>90241</v>
      </c>
      <c r="J510" s="68">
        <v>90241</v>
      </c>
      <c r="K510" s="68">
        <v>0</v>
      </c>
      <c r="L510" s="68">
        <v>0</v>
      </c>
    </row>
    <row r="511" spans="1:12" hidden="1" outlineLevel="1" x14ac:dyDescent="0.25">
      <c r="A511" s="79">
        <v>401.03645</v>
      </c>
      <c r="B511" s="57" t="s">
        <v>900</v>
      </c>
      <c r="C511" s="68">
        <v>0</v>
      </c>
      <c r="D511" s="68">
        <v>0</v>
      </c>
      <c r="E511" s="68">
        <v>1210</v>
      </c>
      <c r="F511" s="68">
        <v>1210</v>
      </c>
      <c r="G511" s="68">
        <v>0</v>
      </c>
      <c r="H511" s="68">
        <v>0</v>
      </c>
      <c r="I511" s="68">
        <v>1210</v>
      </c>
      <c r="J511" s="68">
        <v>1210</v>
      </c>
      <c r="K511" s="68">
        <v>0</v>
      </c>
      <c r="L511" s="68">
        <v>0</v>
      </c>
    </row>
    <row r="512" spans="1:12" hidden="1" outlineLevel="1" x14ac:dyDescent="0.25">
      <c r="A512" s="79">
        <v>401.03645999999998</v>
      </c>
      <c r="B512" s="57" t="s">
        <v>901</v>
      </c>
      <c r="C512" s="68">
        <v>0</v>
      </c>
      <c r="D512" s="68">
        <v>0</v>
      </c>
      <c r="E512" s="68">
        <v>445</v>
      </c>
      <c r="F512" s="68">
        <v>445</v>
      </c>
      <c r="G512" s="68">
        <v>0</v>
      </c>
      <c r="H512" s="68">
        <v>0</v>
      </c>
      <c r="I512" s="68">
        <v>445</v>
      </c>
      <c r="J512" s="68">
        <v>445</v>
      </c>
      <c r="K512" s="68">
        <v>0</v>
      </c>
      <c r="L512" s="68">
        <v>0</v>
      </c>
    </row>
    <row r="513" spans="1:12" hidden="1" outlineLevel="1" x14ac:dyDescent="0.25">
      <c r="A513" s="79">
        <v>401.03647000000001</v>
      </c>
      <c r="B513" s="57" t="s">
        <v>902</v>
      </c>
      <c r="C513" s="68">
        <v>0</v>
      </c>
      <c r="D513" s="68">
        <v>0</v>
      </c>
      <c r="E513" s="68">
        <v>312.74</v>
      </c>
      <c r="F513" s="68">
        <v>312.8</v>
      </c>
      <c r="G513" s="68">
        <v>0</v>
      </c>
      <c r="H513" s="68">
        <v>0</v>
      </c>
      <c r="I513" s="68">
        <v>312.74</v>
      </c>
      <c r="J513" s="68">
        <v>312.8</v>
      </c>
      <c r="K513" s="68">
        <v>0</v>
      </c>
      <c r="L513" s="68">
        <v>0.06</v>
      </c>
    </row>
    <row r="514" spans="1:12" hidden="1" outlineLevel="1" x14ac:dyDescent="0.25">
      <c r="A514" s="79">
        <v>401.03647999999998</v>
      </c>
      <c r="B514" s="57" t="s">
        <v>903</v>
      </c>
      <c r="C514" s="68">
        <v>0</v>
      </c>
      <c r="D514" s="68">
        <v>0</v>
      </c>
      <c r="E514" s="68">
        <v>300</v>
      </c>
      <c r="F514" s="68">
        <v>300</v>
      </c>
      <c r="G514" s="68">
        <v>0</v>
      </c>
      <c r="H514" s="68">
        <v>0</v>
      </c>
      <c r="I514" s="68">
        <v>300</v>
      </c>
      <c r="J514" s="68">
        <v>300</v>
      </c>
      <c r="K514" s="68">
        <v>0</v>
      </c>
      <c r="L514" s="68">
        <v>0</v>
      </c>
    </row>
    <row r="515" spans="1:12" hidden="1" outlineLevel="1" x14ac:dyDescent="0.25">
      <c r="A515" s="79">
        <v>401.03649000000001</v>
      </c>
      <c r="B515" s="57" t="s">
        <v>904</v>
      </c>
      <c r="C515" s="68">
        <v>0</v>
      </c>
      <c r="D515" s="68">
        <v>0</v>
      </c>
      <c r="E515" s="68">
        <v>3028</v>
      </c>
      <c r="F515" s="68">
        <v>3028</v>
      </c>
      <c r="G515" s="68">
        <v>0</v>
      </c>
      <c r="H515" s="68">
        <v>0</v>
      </c>
      <c r="I515" s="68">
        <v>3028</v>
      </c>
      <c r="J515" s="68">
        <v>3028</v>
      </c>
      <c r="K515" s="68">
        <v>0</v>
      </c>
      <c r="L515" s="68">
        <v>0</v>
      </c>
    </row>
    <row r="516" spans="1:12" hidden="1" outlineLevel="1" x14ac:dyDescent="0.25">
      <c r="A516" s="79">
        <v>401.03649999999999</v>
      </c>
      <c r="B516" s="57" t="s">
        <v>905</v>
      </c>
      <c r="C516" s="68">
        <v>0</v>
      </c>
      <c r="D516" s="68">
        <v>0</v>
      </c>
      <c r="E516" s="68">
        <v>0</v>
      </c>
      <c r="F516" s="68">
        <v>19085</v>
      </c>
      <c r="G516" s="68">
        <v>37565</v>
      </c>
      <c r="H516" s="68">
        <v>18480</v>
      </c>
      <c r="I516" s="68">
        <v>37565</v>
      </c>
      <c r="J516" s="68">
        <v>37565</v>
      </c>
      <c r="K516" s="68">
        <v>0</v>
      </c>
      <c r="L516" s="68">
        <v>0</v>
      </c>
    </row>
    <row r="517" spans="1:12" hidden="1" outlineLevel="1" x14ac:dyDescent="0.25">
      <c r="A517" s="79">
        <v>401.03651000000002</v>
      </c>
      <c r="B517" s="57" t="s">
        <v>906</v>
      </c>
      <c r="C517" s="68">
        <v>0</v>
      </c>
      <c r="D517" s="68">
        <v>0</v>
      </c>
      <c r="E517" s="68">
        <v>14875</v>
      </c>
      <c r="F517" s="68">
        <v>14875</v>
      </c>
      <c r="G517" s="68">
        <v>69062</v>
      </c>
      <c r="H517" s="68">
        <v>69062</v>
      </c>
      <c r="I517" s="68">
        <v>83937</v>
      </c>
      <c r="J517" s="68">
        <v>83937</v>
      </c>
      <c r="K517" s="68">
        <v>0</v>
      </c>
      <c r="L517" s="68">
        <v>0</v>
      </c>
    </row>
    <row r="518" spans="1:12" hidden="1" outlineLevel="1" x14ac:dyDescent="0.25">
      <c r="A518" s="79">
        <v>401.03652</v>
      </c>
      <c r="B518" s="57" t="s">
        <v>907</v>
      </c>
      <c r="C518" s="68">
        <v>0</v>
      </c>
      <c r="D518" s="68">
        <v>0</v>
      </c>
      <c r="E518" s="68">
        <v>487.9</v>
      </c>
      <c r="F518" s="68">
        <v>487.9</v>
      </c>
      <c r="G518" s="68">
        <v>-178.5</v>
      </c>
      <c r="H518" s="68">
        <v>-178.5</v>
      </c>
      <c r="I518" s="68">
        <v>309.39999999999998</v>
      </c>
      <c r="J518" s="68">
        <v>309.39999999999998</v>
      </c>
      <c r="K518" s="68">
        <v>0</v>
      </c>
      <c r="L518" s="68">
        <v>0</v>
      </c>
    </row>
    <row r="519" spans="1:12" hidden="1" outlineLevel="1" x14ac:dyDescent="0.25">
      <c r="A519" s="79">
        <v>401.03653000000003</v>
      </c>
      <c r="B519" s="57" t="s">
        <v>908</v>
      </c>
      <c r="C519" s="68">
        <v>0</v>
      </c>
      <c r="D519" s="68">
        <v>0</v>
      </c>
      <c r="E519" s="68">
        <v>300</v>
      </c>
      <c r="F519" s="68">
        <v>300</v>
      </c>
      <c r="G519" s="68">
        <v>0</v>
      </c>
      <c r="H519" s="68">
        <v>0</v>
      </c>
      <c r="I519" s="68">
        <v>300</v>
      </c>
      <c r="J519" s="68">
        <v>300</v>
      </c>
      <c r="K519" s="68">
        <v>0</v>
      </c>
      <c r="L519" s="68">
        <v>0</v>
      </c>
    </row>
    <row r="520" spans="1:12" hidden="1" outlineLevel="1" x14ac:dyDescent="0.25">
      <c r="A520" s="79">
        <v>401.03654</v>
      </c>
      <c r="B520" s="57" t="s">
        <v>909</v>
      </c>
      <c r="C520" s="68">
        <v>0</v>
      </c>
      <c r="D520" s="68">
        <v>0</v>
      </c>
      <c r="E520" s="68">
        <v>0</v>
      </c>
      <c r="F520" s="68">
        <v>60395.05</v>
      </c>
      <c r="G520" s="68">
        <v>60395.05</v>
      </c>
      <c r="H520" s="68">
        <v>0</v>
      </c>
      <c r="I520" s="68">
        <v>60395.05</v>
      </c>
      <c r="J520" s="68">
        <v>60395.05</v>
      </c>
      <c r="K520" s="68">
        <v>0</v>
      </c>
      <c r="L520" s="68">
        <v>0</v>
      </c>
    </row>
    <row r="521" spans="1:12" hidden="1" outlineLevel="1" x14ac:dyDescent="0.25">
      <c r="A521" s="79">
        <v>401.03654999999998</v>
      </c>
      <c r="B521" s="57" t="s">
        <v>910</v>
      </c>
      <c r="C521" s="68">
        <v>0</v>
      </c>
      <c r="D521" s="68">
        <v>0</v>
      </c>
      <c r="E521" s="68">
        <v>0</v>
      </c>
      <c r="F521" s="68">
        <v>41650</v>
      </c>
      <c r="G521" s="68">
        <v>41650</v>
      </c>
      <c r="H521" s="68">
        <v>0</v>
      </c>
      <c r="I521" s="68">
        <v>41650</v>
      </c>
      <c r="J521" s="68">
        <v>41650</v>
      </c>
      <c r="K521" s="68">
        <v>0</v>
      </c>
      <c r="L521" s="68">
        <v>0</v>
      </c>
    </row>
    <row r="522" spans="1:12" hidden="1" outlineLevel="1" x14ac:dyDescent="0.25">
      <c r="A522" s="79">
        <v>401.03656000000001</v>
      </c>
      <c r="B522" s="57" t="s">
        <v>911</v>
      </c>
      <c r="C522" s="68">
        <v>0</v>
      </c>
      <c r="D522" s="68">
        <v>0</v>
      </c>
      <c r="E522" s="68">
        <v>0</v>
      </c>
      <c r="F522" s="68">
        <v>20825</v>
      </c>
      <c r="G522" s="68">
        <v>20825</v>
      </c>
      <c r="H522" s="68">
        <v>0</v>
      </c>
      <c r="I522" s="68">
        <v>20825</v>
      </c>
      <c r="J522" s="68">
        <v>20825</v>
      </c>
      <c r="K522" s="68">
        <v>0</v>
      </c>
      <c r="L522" s="68">
        <v>0</v>
      </c>
    </row>
    <row r="523" spans="1:12" hidden="1" outlineLevel="1" x14ac:dyDescent="0.25">
      <c r="A523" s="79">
        <v>401.03656999999998</v>
      </c>
      <c r="B523" s="57" t="s">
        <v>912</v>
      </c>
      <c r="C523" s="68">
        <v>0</v>
      </c>
      <c r="D523" s="68">
        <v>0</v>
      </c>
      <c r="E523" s="68">
        <v>39.31</v>
      </c>
      <c r="F523" s="68">
        <v>39.31</v>
      </c>
      <c r="G523" s="68">
        <v>0</v>
      </c>
      <c r="H523" s="68">
        <v>0</v>
      </c>
      <c r="I523" s="68">
        <v>39.31</v>
      </c>
      <c r="J523" s="68">
        <v>39.31</v>
      </c>
      <c r="K523" s="68">
        <v>0</v>
      </c>
      <c r="L523" s="68">
        <v>0</v>
      </c>
    </row>
    <row r="524" spans="1:12" hidden="1" outlineLevel="1" x14ac:dyDescent="0.25">
      <c r="A524" s="79">
        <v>401.03658000000001</v>
      </c>
      <c r="B524" s="57" t="s">
        <v>913</v>
      </c>
      <c r="C524" s="68">
        <v>0</v>
      </c>
      <c r="D524" s="68">
        <v>0</v>
      </c>
      <c r="E524" s="68">
        <v>1566.17</v>
      </c>
      <c r="F524" s="68">
        <v>1566.17</v>
      </c>
      <c r="G524" s="68">
        <v>0</v>
      </c>
      <c r="H524" s="68">
        <v>0</v>
      </c>
      <c r="I524" s="68">
        <v>1566.17</v>
      </c>
      <c r="J524" s="68">
        <v>1566.17</v>
      </c>
      <c r="K524" s="68">
        <v>0</v>
      </c>
      <c r="L524" s="68">
        <v>0</v>
      </c>
    </row>
    <row r="525" spans="1:12" hidden="1" outlineLevel="1" x14ac:dyDescent="0.25">
      <c r="A525" s="79">
        <v>401.03658999999999</v>
      </c>
      <c r="B525" s="57" t="s">
        <v>914</v>
      </c>
      <c r="C525" s="68">
        <v>0</v>
      </c>
      <c r="D525" s="68">
        <v>0</v>
      </c>
      <c r="E525" s="68">
        <v>1169.99</v>
      </c>
      <c r="F525" s="68">
        <v>1169.99</v>
      </c>
      <c r="G525" s="68">
        <v>0</v>
      </c>
      <c r="H525" s="68">
        <v>0</v>
      </c>
      <c r="I525" s="68">
        <v>1169.99</v>
      </c>
      <c r="J525" s="68">
        <v>1169.99</v>
      </c>
      <c r="K525" s="68">
        <v>0</v>
      </c>
      <c r="L525" s="68">
        <v>0</v>
      </c>
    </row>
    <row r="526" spans="1:12" hidden="1" outlineLevel="1" x14ac:dyDescent="0.25">
      <c r="A526" s="79">
        <v>401.03660000000002</v>
      </c>
      <c r="B526" s="57" t="s">
        <v>915</v>
      </c>
      <c r="C526" s="68">
        <v>0</v>
      </c>
      <c r="D526" s="68">
        <v>0</v>
      </c>
      <c r="E526" s="68">
        <v>0</v>
      </c>
      <c r="F526" s="68">
        <v>0</v>
      </c>
      <c r="G526" s="68">
        <v>5767.23</v>
      </c>
      <c r="H526" s="68">
        <v>5767.23</v>
      </c>
      <c r="I526" s="68">
        <v>5767.23</v>
      </c>
      <c r="J526" s="68">
        <v>5767.23</v>
      </c>
      <c r="K526" s="68">
        <v>0</v>
      </c>
      <c r="L526" s="68">
        <v>0</v>
      </c>
    </row>
    <row r="527" spans="1:12" hidden="1" outlineLevel="1" x14ac:dyDescent="0.25">
      <c r="A527" s="79">
        <v>401.03661</v>
      </c>
      <c r="B527" s="57" t="s">
        <v>916</v>
      </c>
      <c r="C527" s="68">
        <v>0</v>
      </c>
      <c r="D527" s="68">
        <v>0</v>
      </c>
      <c r="E527" s="68">
        <v>460</v>
      </c>
      <c r="F527" s="68">
        <v>460</v>
      </c>
      <c r="G527" s="68">
        <v>0</v>
      </c>
      <c r="H527" s="68">
        <v>0</v>
      </c>
      <c r="I527" s="68">
        <v>460</v>
      </c>
      <c r="J527" s="68">
        <v>460</v>
      </c>
      <c r="K527" s="68">
        <v>0</v>
      </c>
      <c r="L527" s="68">
        <v>0</v>
      </c>
    </row>
    <row r="528" spans="1:12" hidden="1" outlineLevel="1" x14ac:dyDescent="0.25">
      <c r="A528" s="79">
        <v>401.03662000000003</v>
      </c>
      <c r="B528" s="57" t="s">
        <v>917</v>
      </c>
      <c r="C528" s="68">
        <v>0</v>
      </c>
      <c r="D528" s="68">
        <v>0</v>
      </c>
      <c r="E528" s="68">
        <v>0</v>
      </c>
      <c r="F528" s="68">
        <v>0</v>
      </c>
      <c r="G528" s="68">
        <v>6237</v>
      </c>
      <c r="H528" s="68">
        <v>6237</v>
      </c>
      <c r="I528" s="68">
        <v>6237</v>
      </c>
      <c r="J528" s="68">
        <v>6237</v>
      </c>
      <c r="K528" s="68">
        <v>0</v>
      </c>
      <c r="L528" s="68">
        <v>0</v>
      </c>
    </row>
    <row r="529" spans="1:19" hidden="1" outlineLevel="1" x14ac:dyDescent="0.25">
      <c r="A529" s="79">
        <v>401.03663</v>
      </c>
      <c r="B529" s="57" t="s">
        <v>918</v>
      </c>
      <c r="C529" s="68">
        <v>0</v>
      </c>
      <c r="D529" s="68">
        <v>0</v>
      </c>
      <c r="E529" s="68">
        <v>0</v>
      </c>
      <c r="F529" s="68">
        <v>0</v>
      </c>
      <c r="G529" s="68">
        <v>1268</v>
      </c>
      <c r="H529" s="68">
        <v>1268</v>
      </c>
      <c r="I529" s="68">
        <v>1268</v>
      </c>
      <c r="J529" s="68">
        <v>1268</v>
      </c>
      <c r="K529" s="68">
        <v>0</v>
      </c>
      <c r="L529" s="68">
        <v>0</v>
      </c>
    </row>
    <row r="530" spans="1:19" hidden="1" outlineLevel="1" x14ac:dyDescent="0.25">
      <c r="A530" s="79">
        <v>401.03663999999998</v>
      </c>
      <c r="B530" s="57" t="s">
        <v>919</v>
      </c>
      <c r="C530" s="68">
        <v>0</v>
      </c>
      <c r="D530" s="68">
        <v>0</v>
      </c>
      <c r="E530" s="68">
        <v>551.85</v>
      </c>
      <c r="F530" s="68">
        <v>551.85</v>
      </c>
      <c r="G530" s="68">
        <v>486.5</v>
      </c>
      <c r="H530" s="68">
        <v>486.5</v>
      </c>
      <c r="I530" s="68">
        <v>1038.3499999999999</v>
      </c>
      <c r="J530" s="68">
        <v>1038.3499999999999</v>
      </c>
      <c r="K530" s="68">
        <v>0</v>
      </c>
      <c r="L530" s="68">
        <v>0</v>
      </c>
    </row>
    <row r="531" spans="1:19" hidden="1" outlineLevel="1" x14ac:dyDescent="0.25">
      <c r="A531" s="79">
        <v>401.03665000000001</v>
      </c>
      <c r="B531" s="57" t="s">
        <v>920</v>
      </c>
      <c r="C531" s="68">
        <v>0</v>
      </c>
      <c r="D531" s="68">
        <v>0</v>
      </c>
      <c r="E531" s="68">
        <v>0</v>
      </c>
      <c r="F531" s="68">
        <v>0</v>
      </c>
      <c r="G531" s="68">
        <v>118438.32</v>
      </c>
      <c r="H531" s="68">
        <v>118438.32</v>
      </c>
      <c r="I531" s="68">
        <v>118438.32</v>
      </c>
      <c r="J531" s="68">
        <v>118438.32</v>
      </c>
      <c r="K531" s="68">
        <v>0</v>
      </c>
      <c r="L531" s="68">
        <v>0</v>
      </c>
    </row>
    <row r="532" spans="1:19" hidden="1" outlineLevel="1" x14ac:dyDescent="0.25">
      <c r="A532" s="79">
        <v>401.03665999999998</v>
      </c>
      <c r="B532" s="57" t="s">
        <v>921</v>
      </c>
      <c r="C532" s="68">
        <v>0</v>
      </c>
      <c r="D532" s="68">
        <v>0</v>
      </c>
      <c r="E532" s="68">
        <v>0</v>
      </c>
      <c r="F532" s="68">
        <v>0</v>
      </c>
      <c r="G532" s="68">
        <v>2140</v>
      </c>
      <c r="H532" s="68">
        <v>2140</v>
      </c>
      <c r="I532" s="68">
        <v>2140</v>
      </c>
      <c r="J532" s="68">
        <v>2140</v>
      </c>
      <c r="K532" s="68">
        <v>0</v>
      </c>
      <c r="L532" s="68">
        <v>0</v>
      </c>
    </row>
    <row r="533" spans="1:19" hidden="1" outlineLevel="1" x14ac:dyDescent="0.25">
      <c r="A533" s="79">
        <v>401.03667000000002</v>
      </c>
      <c r="B533" s="57" t="s">
        <v>922</v>
      </c>
      <c r="C533" s="68">
        <v>0</v>
      </c>
      <c r="D533" s="68">
        <v>0</v>
      </c>
      <c r="E533" s="68">
        <v>0</v>
      </c>
      <c r="F533" s="68">
        <v>0</v>
      </c>
      <c r="G533" s="68">
        <v>0</v>
      </c>
      <c r="H533" s="68">
        <v>821.1</v>
      </c>
      <c r="I533" s="68">
        <v>0</v>
      </c>
      <c r="J533" s="68">
        <v>821.1</v>
      </c>
      <c r="K533" s="68">
        <v>0</v>
      </c>
      <c r="L533" s="68">
        <v>821.1</v>
      </c>
    </row>
    <row r="534" spans="1:19" collapsed="1" x14ac:dyDescent="0.25">
      <c r="A534" s="67">
        <v>404</v>
      </c>
      <c r="B534" s="57" t="s">
        <v>113</v>
      </c>
      <c r="C534" s="68">
        <v>0</v>
      </c>
      <c r="D534" s="68">
        <v>0</v>
      </c>
      <c r="E534" s="68">
        <v>31038.67</v>
      </c>
      <c r="F534" s="68">
        <v>31038.67</v>
      </c>
      <c r="G534" s="68">
        <v>2331.3000000000002</v>
      </c>
      <c r="H534" s="68">
        <v>2331.3000000000002</v>
      </c>
      <c r="I534" s="68">
        <v>33369.97</v>
      </c>
      <c r="J534" s="68">
        <v>33369.97</v>
      </c>
      <c r="K534" s="68">
        <v>0</v>
      </c>
      <c r="L534" s="68">
        <v>0</v>
      </c>
      <c r="Q534" s="59">
        <f t="shared" ref="Q534:Q537" si="2">K534-L534</f>
        <v>0</v>
      </c>
      <c r="S534" s="60">
        <v>21607211</v>
      </c>
    </row>
    <row r="535" spans="1:19" x14ac:dyDescent="0.25">
      <c r="A535" s="79">
        <v>404.00002999999998</v>
      </c>
      <c r="B535" s="57" t="s">
        <v>923</v>
      </c>
      <c r="C535" s="68">
        <v>0</v>
      </c>
      <c r="D535" s="68">
        <v>0</v>
      </c>
      <c r="E535" s="68">
        <v>5048.79</v>
      </c>
      <c r="F535" s="68">
        <v>5048.79</v>
      </c>
      <c r="G535" s="68">
        <v>0</v>
      </c>
      <c r="H535" s="68">
        <v>0</v>
      </c>
      <c r="I535" s="68">
        <v>5048.79</v>
      </c>
      <c r="J535" s="68">
        <v>5048.79</v>
      </c>
      <c r="K535" s="68">
        <v>0</v>
      </c>
      <c r="L535" s="68">
        <v>0</v>
      </c>
    </row>
    <row r="536" spans="1:19" x14ac:dyDescent="0.25">
      <c r="A536" s="79">
        <v>404.00004000000001</v>
      </c>
      <c r="B536" s="57" t="s">
        <v>924</v>
      </c>
      <c r="C536" s="68">
        <v>0</v>
      </c>
      <c r="D536" s="68">
        <v>0</v>
      </c>
      <c r="E536" s="68">
        <v>25989.88</v>
      </c>
      <c r="F536" s="68">
        <v>25989.88</v>
      </c>
      <c r="G536" s="68">
        <v>2331.3000000000002</v>
      </c>
      <c r="H536" s="68">
        <v>2331.3000000000002</v>
      </c>
      <c r="I536" s="68">
        <v>28321.18</v>
      </c>
      <c r="J536" s="68">
        <v>28321.18</v>
      </c>
      <c r="K536" s="68">
        <v>0</v>
      </c>
      <c r="L536" s="68">
        <v>0</v>
      </c>
    </row>
    <row r="537" spans="1:19" x14ac:dyDescent="0.25">
      <c r="A537" s="67">
        <v>408</v>
      </c>
      <c r="B537" s="57" t="s">
        <v>115</v>
      </c>
      <c r="C537" s="68">
        <v>0</v>
      </c>
      <c r="D537" s="68">
        <v>543907</v>
      </c>
      <c r="E537" s="68">
        <v>7793931.6500000004</v>
      </c>
      <c r="F537" s="68">
        <v>8287885.7400000002</v>
      </c>
      <c r="G537" s="68">
        <v>493956.89</v>
      </c>
      <c r="H537" s="68">
        <v>3263223.33</v>
      </c>
      <c r="I537" s="68">
        <v>8287888.54</v>
      </c>
      <c r="J537" s="68">
        <v>11551109.07</v>
      </c>
      <c r="K537" s="68">
        <v>0</v>
      </c>
      <c r="L537" s="68">
        <v>3263220.53</v>
      </c>
      <c r="Q537" s="59">
        <f t="shared" si="2"/>
        <v>-3263220.53</v>
      </c>
    </row>
    <row r="538" spans="1:19" hidden="1" outlineLevel="1" x14ac:dyDescent="0.25">
      <c r="A538" s="79">
        <v>408.00126999999998</v>
      </c>
      <c r="B538" s="57" t="s">
        <v>531</v>
      </c>
      <c r="C538" s="68">
        <v>0</v>
      </c>
      <c r="D538" s="68">
        <v>606.9</v>
      </c>
      <c r="E538" s="68">
        <v>1850.45</v>
      </c>
      <c r="F538" s="68">
        <v>1850.45</v>
      </c>
      <c r="G538" s="68">
        <v>0</v>
      </c>
      <c r="H538" s="68">
        <v>0</v>
      </c>
      <c r="I538" s="68">
        <v>1850.45</v>
      </c>
      <c r="J538" s="68">
        <v>1850.45</v>
      </c>
      <c r="K538" s="68">
        <v>0</v>
      </c>
      <c r="L538" s="68">
        <v>0</v>
      </c>
    </row>
    <row r="539" spans="1:19" hidden="1" outlineLevel="1" x14ac:dyDescent="0.25">
      <c r="A539" s="79">
        <v>408.00513999999998</v>
      </c>
      <c r="B539" s="57" t="s">
        <v>542</v>
      </c>
      <c r="C539" s="68">
        <v>0</v>
      </c>
      <c r="D539" s="68">
        <v>2380</v>
      </c>
      <c r="E539" s="68">
        <v>26180</v>
      </c>
      <c r="F539" s="68">
        <v>28560</v>
      </c>
      <c r="G539" s="68">
        <v>2380</v>
      </c>
      <c r="H539" s="68">
        <v>2380</v>
      </c>
      <c r="I539" s="68">
        <v>28560</v>
      </c>
      <c r="J539" s="68">
        <v>30940</v>
      </c>
      <c r="K539" s="68">
        <v>0</v>
      </c>
      <c r="L539" s="68">
        <v>2380</v>
      </c>
    </row>
    <row r="540" spans="1:19" hidden="1" outlineLevel="1" x14ac:dyDescent="0.25">
      <c r="A540" s="79">
        <v>408.00898000000001</v>
      </c>
      <c r="B540" s="57" t="s">
        <v>925</v>
      </c>
      <c r="C540" s="68">
        <v>0</v>
      </c>
      <c r="D540" s="68">
        <v>0</v>
      </c>
      <c r="E540" s="68">
        <v>956949.92</v>
      </c>
      <c r="F540" s="68">
        <v>1037931.93</v>
      </c>
      <c r="G540" s="68">
        <v>80982.03</v>
      </c>
      <c r="H540" s="68">
        <v>0</v>
      </c>
      <c r="I540" s="68">
        <v>1037931.95</v>
      </c>
      <c r="J540" s="68">
        <v>1037931.93</v>
      </c>
      <c r="K540" s="68">
        <v>0</v>
      </c>
      <c r="L540" s="68">
        <v>-0.02</v>
      </c>
    </row>
    <row r="541" spans="1:19" hidden="1" outlineLevel="1" x14ac:dyDescent="0.25">
      <c r="A541" s="79">
        <v>408.00902000000002</v>
      </c>
      <c r="B541" s="57" t="s">
        <v>556</v>
      </c>
      <c r="C541" s="68">
        <v>0</v>
      </c>
      <c r="D541" s="68">
        <v>0</v>
      </c>
      <c r="E541" s="68">
        <v>2661</v>
      </c>
      <c r="F541" s="68">
        <v>3311</v>
      </c>
      <c r="G541" s="68">
        <v>650</v>
      </c>
      <c r="H541" s="68">
        <v>700</v>
      </c>
      <c r="I541" s="68">
        <v>3311</v>
      </c>
      <c r="J541" s="68">
        <v>4011</v>
      </c>
      <c r="K541" s="68">
        <v>0</v>
      </c>
      <c r="L541" s="68">
        <v>700</v>
      </c>
    </row>
    <row r="542" spans="1:19" hidden="1" outlineLevel="1" x14ac:dyDescent="0.25">
      <c r="A542" s="79">
        <v>408.00916999999998</v>
      </c>
      <c r="B542" s="57" t="s">
        <v>557</v>
      </c>
      <c r="C542" s="68">
        <v>0</v>
      </c>
      <c r="D542" s="68">
        <v>0</v>
      </c>
      <c r="E542" s="68">
        <v>1480.03</v>
      </c>
      <c r="F542" s="68">
        <v>1480.03</v>
      </c>
      <c r="G542" s="68">
        <v>0</v>
      </c>
      <c r="H542" s="68">
        <v>0</v>
      </c>
      <c r="I542" s="68">
        <v>1480.03</v>
      </c>
      <c r="J542" s="68">
        <v>1480.03</v>
      </c>
      <c r="K542" s="68">
        <v>0</v>
      </c>
      <c r="L542" s="68">
        <v>0</v>
      </c>
    </row>
    <row r="543" spans="1:19" hidden="1" outlineLevel="1" x14ac:dyDescent="0.25">
      <c r="A543" s="79">
        <v>408.01031</v>
      </c>
      <c r="B543" s="57" t="s">
        <v>564</v>
      </c>
      <c r="C543" s="68">
        <v>0</v>
      </c>
      <c r="D543" s="68">
        <v>-0.02</v>
      </c>
      <c r="E543" s="68">
        <v>121383.97</v>
      </c>
      <c r="F543" s="68">
        <v>121383.95</v>
      </c>
      <c r="G543" s="68">
        <v>0</v>
      </c>
      <c r="H543" s="68">
        <v>0</v>
      </c>
      <c r="I543" s="68">
        <v>121383.97</v>
      </c>
      <c r="J543" s="68">
        <v>121383.95</v>
      </c>
      <c r="K543" s="68">
        <v>0</v>
      </c>
      <c r="L543" s="68">
        <v>-0.02</v>
      </c>
    </row>
    <row r="544" spans="1:19" hidden="1" outlineLevel="1" x14ac:dyDescent="0.25">
      <c r="A544" s="79">
        <v>408.01256000000001</v>
      </c>
      <c r="B544" s="57" t="s">
        <v>569</v>
      </c>
      <c r="C544" s="68">
        <v>0</v>
      </c>
      <c r="D544" s="68">
        <v>261696.02</v>
      </c>
      <c r="E544" s="68">
        <v>521348.76</v>
      </c>
      <c r="F544" s="68">
        <v>521348.76</v>
      </c>
      <c r="G544" s="68">
        <v>0</v>
      </c>
      <c r="H544" s="68">
        <v>0</v>
      </c>
      <c r="I544" s="68">
        <v>521348.76</v>
      </c>
      <c r="J544" s="68">
        <v>521348.76</v>
      </c>
      <c r="K544" s="68">
        <v>0</v>
      </c>
      <c r="L544" s="68">
        <v>0</v>
      </c>
    </row>
    <row r="545" spans="1:12" hidden="1" outlineLevel="1" x14ac:dyDescent="0.25">
      <c r="A545" s="79">
        <v>408.01593000000003</v>
      </c>
      <c r="B545" s="57" t="s">
        <v>577</v>
      </c>
      <c r="C545" s="68">
        <v>0</v>
      </c>
      <c r="D545" s="68">
        <v>26458.5</v>
      </c>
      <c r="E545" s="68">
        <v>0</v>
      </c>
      <c r="F545" s="68">
        <v>0</v>
      </c>
      <c r="G545" s="68">
        <v>0</v>
      </c>
      <c r="H545" s="68">
        <v>0</v>
      </c>
      <c r="I545" s="68">
        <v>0</v>
      </c>
      <c r="J545" s="68">
        <v>0</v>
      </c>
      <c r="K545" s="68">
        <v>0</v>
      </c>
      <c r="L545" s="68">
        <v>0</v>
      </c>
    </row>
    <row r="546" spans="1:12" hidden="1" outlineLevel="1" x14ac:dyDescent="0.25">
      <c r="A546" s="79">
        <v>408.01873000000001</v>
      </c>
      <c r="B546" s="57" t="s">
        <v>602</v>
      </c>
      <c r="C546" s="68">
        <v>0</v>
      </c>
      <c r="D546" s="68">
        <v>12436.51</v>
      </c>
      <c r="E546" s="68">
        <v>137666.01</v>
      </c>
      <c r="F546" s="68">
        <v>150108.76</v>
      </c>
      <c r="G546" s="68">
        <v>12442.75</v>
      </c>
      <c r="H546" s="68">
        <v>12437.25</v>
      </c>
      <c r="I546" s="68">
        <v>150108.76</v>
      </c>
      <c r="J546" s="68">
        <v>162546.01</v>
      </c>
      <c r="K546" s="68">
        <v>0</v>
      </c>
      <c r="L546" s="68">
        <v>12437.25</v>
      </c>
    </row>
    <row r="547" spans="1:12" hidden="1" outlineLevel="1" x14ac:dyDescent="0.25">
      <c r="A547" s="79">
        <v>408.01954000000001</v>
      </c>
      <c r="B547" s="57" t="s">
        <v>609</v>
      </c>
      <c r="C547" s="68">
        <v>0</v>
      </c>
      <c r="D547" s="68">
        <v>0</v>
      </c>
      <c r="E547" s="68">
        <v>37750</v>
      </c>
      <c r="F547" s="68">
        <v>37750</v>
      </c>
      <c r="G547" s="68">
        <v>0</v>
      </c>
      <c r="H547" s="68">
        <v>0</v>
      </c>
      <c r="I547" s="68">
        <v>37750</v>
      </c>
      <c r="J547" s="68">
        <v>37750</v>
      </c>
      <c r="K547" s="68">
        <v>0</v>
      </c>
      <c r="L547" s="68">
        <v>0</v>
      </c>
    </row>
    <row r="548" spans="1:12" hidden="1" outlineLevel="1" x14ac:dyDescent="0.25">
      <c r="A548" s="79">
        <v>408.02069</v>
      </c>
      <c r="B548" s="57" t="s">
        <v>616</v>
      </c>
      <c r="C548" s="68">
        <v>0</v>
      </c>
      <c r="D548" s="68">
        <v>3165.4</v>
      </c>
      <c r="E548" s="68">
        <v>12310.55</v>
      </c>
      <c r="F548" s="68">
        <v>12310.55</v>
      </c>
      <c r="G548" s="68">
        <v>0</v>
      </c>
      <c r="H548" s="68">
        <v>0</v>
      </c>
      <c r="I548" s="68">
        <v>12310.55</v>
      </c>
      <c r="J548" s="68">
        <v>12310.55</v>
      </c>
      <c r="K548" s="68">
        <v>0</v>
      </c>
      <c r="L548" s="68">
        <v>0</v>
      </c>
    </row>
    <row r="549" spans="1:12" hidden="1" outlineLevel="1" x14ac:dyDescent="0.25">
      <c r="A549" s="79">
        <v>408.02080000000001</v>
      </c>
      <c r="B549" s="57" t="s">
        <v>617</v>
      </c>
      <c r="C549" s="68">
        <v>0</v>
      </c>
      <c r="D549" s="68">
        <v>0</v>
      </c>
      <c r="E549" s="68">
        <v>34034</v>
      </c>
      <c r="F549" s="68">
        <v>34034</v>
      </c>
      <c r="G549" s="68">
        <v>0</v>
      </c>
      <c r="H549" s="68">
        <v>0</v>
      </c>
      <c r="I549" s="68">
        <v>34034</v>
      </c>
      <c r="J549" s="68">
        <v>34034</v>
      </c>
      <c r="K549" s="68">
        <v>0</v>
      </c>
      <c r="L549" s="68">
        <v>0</v>
      </c>
    </row>
    <row r="550" spans="1:12" hidden="1" outlineLevel="1" x14ac:dyDescent="0.25">
      <c r="A550" s="79">
        <v>408.02147000000002</v>
      </c>
      <c r="B550" s="57" t="s">
        <v>619</v>
      </c>
      <c r="C550" s="68">
        <v>0</v>
      </c>
      <c r="D550" s="68">
        <v>12.47</v>
      </c>
      <c r="E550" s="68">
        <v>0</v>
      </c>
      <c r="F550" s="68">
        <v>12.47</v>
      </c>
      <c r="G550" s="68">
        <v>0</v>
      </c>
      <c r="H550" s="68">
        <v>0</v>
      </c>
      <c r="I550" s="68">
        <v>0</v>
      </c>
      <c r="J550" s="68">
        <v>12.47</v>
      </c>
      <c r="K550" s="68">
        <v>0</v>
      </c>
      <c r="L550" s="68">
        <v>12.47</v>
      </c>
    </row>
    <row r="551" spans="1:12" hidden="1" outlineLevel="1" x14ac:dyDescent="0.25">
      <c r="A551" s="79">
        <v>408.02233000000001</v>
      </c>
      <c r="B551" s="57" t="s">
        <v>624</v>
      </c>
      <c r="C551" s="68">
        <v>0</v>
      </c>
      <c r="D551" s="68">
        <v>0</v>
      </c>
      <c r="E551" s="68">
        <v>11708.3</v>
      </c>
      <c r="F551" s="68">
        <v>12963.93</v>
      </c>
      <c r="G551" s="68">
        <v>1255.6300000000001</v>
      </c>
      <c r="H551" s="68">
        <v>0</v>
      </c>
      <c r="I551" s="68">
        <v>12963.93</v>
      </c>
      <c r="J551" s="68">
        <v>12963.93</v>
      </c>
      <c r="K551" s="68">
        <v>0</v>
      </c>
      <c r="L551" s="68">
        <v>0</v>
      </c>
    </row>
    <row r="552" spans="1:12" hidden="1" outlineLevel="1" x14ac:dyDescent="0.25">
      <c r="A552" s="79">
        <v>408.02233999999999</v>
      </c>
      <c r="B552" s="57" t="s">
        <v>625</v>
      </c>
      <c r="C552" s="68">
        <v>0</v>
      </c>
      <c r="D552" s="68">
        <v>0</v>
      </c>
      <c r="E552" s="68">
        <v>217600</v>
      </c>
      <c r="F552" s="68">
        <v>244800</v>
      </c>
      <c r="G552" s="68">
        <v>27200</v>
      </c>
      <c r="H552" s="68">
        <v>27200</v>
      </c>
      <c r="I552" s="68">
        <v>244800</v>
      </c>
      <c r="J552" s="68">
        <v>272000</v>
      </c>
      <c r="K552" s="68">
        <v>0</v>
      </c>
      <c r="L552" s="68">
        <v>27200</v>
      </c>
    </row>
    <row r="553" spans="1:12" hidden="1" outlineLevel="1" x14ac:dyDescent="0.25">
      <c r="A553" s="79">
        <v>408.02289999999999</v>
      </c>
      <c r="B553" s="57" t="s">
        <v>629</v>
      </c>
      <c r="C553" s="68">
        <v>0</v>
      </c>
      <c r="D553" s="68">
        <v>0.01</v>
      </c>
      <c r="E553" s="68">
        <v>1080.99</v>
      </c>
      <c r="F553" s="68">
        <v>1081</v>
      </c>
      <c r="G553" s="68">
        <v>0</v>
      </c>
      <c r="H553" s="68">
        <v>0</v>
      </c>
      <c r="I553" s="68">
        <v>1080.99</v>
      </c>
      <c r="J553" s="68">
        <v>1081</v>
      </c>
      <c r="K553" s="68">
        <v>0</v>
      </c>
      <c r="L553" s="68">
        <v>0.01</v>
      </c>
    </row>
    <row r="554" spans="1:12" hidden="1" outlineLevel="1" x14ac:dyDescent="0.25">
      <c r="A554" s="79">
        <v>408.02323000000001</v>
      </c>
      <c r="B554" s="57" t="s">
        <v>926</v>
      </c>
      <c r="C554" s="68">
        <v>0</v>
      </c>
      <c r="D554" s="68">
        <v>0</v>
      </c>
      <c r="E554" s="68">
        <v>2891.7</v>
      </c>
      <c r="F554" s="68">
        <v>2891.7</v>
      </c>
      <c r="G554" s="68">
        <v>0</v>
      </c>
      <c r="H554" s="68">
        <v>0</v>
      </c>
      <c r="I554" s="68">
        <v>2891.7</v>
      </c>
      <c r="J554" s="68">
        <v>2891.7</v>
      </c>
      <c r="K554" s="68">
        <v>0</v>
      </c>
      <c r="L554" s="68">
        <v>0</v>
      </c>
    </row>
    <row r="555" spans="1:12" hidden="1" outlineLevel="1" x14ac:dyDescent="0.25">
      <c r="A555" s="79">
        <v>408.0247</v>
      </c>
      <c r="B555" s="57" t="s">
        <v>637</v>
      </c>
      <c r="C555" s="68">
        <v>0</v>
      </c>
      <c r="D555" s="68">
        <v>0</v>
      </c>
      <c r="E555" s="68">
        <v>79550</v>
      </c>
      <c r="F555" s="68">
        <v>79550</v>
      </c>
      <c r="G555" s="68">
        <v>0</v>
      </c>
      <c r="H555" s="68">
        <v>27850</v>
      </c>
      <c r="I555" s="68">
        <v>79550</v>
      </c>
      <c r="J555" s="68">
        <v>107400</v>
      </c>
      <c r="K555" s="68">
        <v>0</v>
      </c>
      <c r="L555" s="68">
        <v>27850</v>
      </c>
    </row>
    <row r="556" spans="1:12" hidden="1" outlineLevel="1" x14ac:dyDescent="0.25">
      <c r="A556" s="79">
        <v>408.02573000000001</v>
      </c>
      <c r="B556" s="57" t="s">
        <v>643</v>
      </c>
      <c r="C556" s="68">
        <v>0</v>
      </c>
      <c r="D556" s="68">
        <v>16511.25</v>
      </c>
      <c r="E556" s="68">
        <v>19724.25</v>
      </c>
      <c r="F556" s="68">
        <v>19724.25</v>
      </c>
      <c r="G556" s="68">
        <v>0</v>
      </c>
      <c r="H556" s="68">
        <v>0</v>
      </c>
      <c r="I556" s="68">
        <v>19724.25</v>
      </c>
      <c r="J556" s="68">
        <v>19724.25</v>
      </c>
      <c r="K556" s="68">
        <v>0</v>
      </c>
      <c r="L556" s="68">
        <v>0</v>
      </c>
    </row>
    <row r="557" spans="1:12" hidden="1" outlineLevel="1" x14ac:dyDescent="0.25">
      <c r="A557" s="79">
        <v>408.02573999999998</v>
      </c>
      <c r="B557" s="57" t="s">
        <v>644</v>
      </c>
      <c r="C557" s="68">
        <v>0</v>
      </c>
      <c r="D557" s="68">
        <v>-16.98</v>
      </c>
      <c r="E557" s="68">
        <v>0</v>
      </c>
      <c r="F557" s="68">
        <v>-16.98</v>
      </c>
      <c r="G557" s="68">
        <v>0</v>
      </c>
      <c r="H557" s="68">
        <v>0</v>
      </c>
      <c r="I557" s="68">
        <v>0</v>
      </c>
      <c r="J557" s="68">
        <v>-16.98</v>
      </c>
      <c r="K557" s="68">
        <v>0</v>
      </c>
      <c r="L557" s="68">
        <v>-16.98</v>
      </c>
    </row>
    <row r="558" spans="1:12" hidden="1" outlineLevel="1" x14ac:dyDescent="0.25">
      <c r="A558" s="79">
        <v>408.02604000000002</v>
      </c>
      <c r="B558" s="57" t="s">
        <v>646</v>
      </c>
      <c r="C558" s="68">
        <v>0</v>
      </c>
      <c r="D558" s="68">
        <v>0.01</v>
      </c>
      <c r="E558" s="68">
        <v>0</v>
      </c>
      <c r="F558" s="68">
        <v>0.01</v>
      </c>
      <c r="G558" s="68">
        <v>0</v>
      </c>
      <c r="H558" s="68">
        <v>0</v>
      </c>
      <c r="I558" s="68">
        <v>0</v>
      </c>
      <c r="J558" s="68">
        <v>0.01</v>
      </c>
      <c r="K558" s="68">
        <v>0</v>
      </c>
      <c r="L558" s="68">
        <v>0.01</v>
      </c>
    </row>
    <row r="559" spans="1:12" hidden="1" outlineLevel="1" x14ac:dyDescent="0.25">
      <c r="A559" s="79">
        <v>408.02681000000001</v>
      </c>
      <c r="B559" s="57" t="s">
        <v>653</v>
      </c>
      <c r="C559" s="68">
        <v>0</v>
      </c>
      <c r="D559" s="68">
        <v>0</v>
      </c>
      <c r="E559" s="68">
        <v>41700</v>
      </c>
      <c r="F559" s="68">
        <v>41700</v>
      </c>
      <c r="G559" s="68">
        <v>0</v>
      </c>
      <c r="H559" s="68">
        <v>0</v>
      </c>
      <c r="I559" s="68">
        <v>41700</v>
      </c>
      <c r="J559" s="68">
        <v>41700</v>
      </c>
      <c r="K559" s="68">
        <v>0</v>
      </c>
      <c r="L559" s="68">
        <v>0</v>
      </c>
    </row>
    <row r="560" spans="1:12" hidden="1" outlineLevel="1" x14ac:dyDescent="0.25">
      <c r="A560" s="79">
        <v>408.02812999999998</v>
      </c>
      <c r="B560" s="57" t="s">
        <v>662</v>
      </c>
      <c r="C560" s="68">
        <v>0</v>
      </c>
      <c r="D560" s="68">
        <v>0</v>
      </c>
      <c r="E560" s="68">
        <v>30583</v>
      </c>
      <c r="F560" s="68">
        <v>30583</v>
      </c>
      <c r="G560" s="68">
        <v>0</v>
      </c>
      <c r="H560" s="68">
        <v>30583</v>
      </c>
      <c r="I560" s="68">
        <v>30583</v>
      </c>
      <c r="J560" s="68">
        <v>61166</v>
      </c>
      <c r="K560" s="68">
        <v>0</v>
      </c>
      <c r="L560" s="68">
        <v>30583</v>
      </c>
    </row>
    <row r="561" spans="1:12" hidden="1" outlineLevel="1" x14ac:dyDescent="0.25">
      <c r="A561" s="79">
        <v>408.02990999999997</v>
      </c>
      <c r="B561" s="57" t="s">
        <v>673</v>
      </c>
      <c r="C561" s="68">
        <v>0</v>
      </c>
      <c r="D561" s="68">
        <v>12580.01</v>
      </c>
      <c r="E561" s="68">
        <v>77478.759999999995</v>
      </c>
      <c r="F561" s="68">
        <v>77481.97</v>
      </c>
      <c r="G561" s="68">
        <v>0</v>
      </c>
      <c r="H561" s="68">
        <v>0</v>
      </c>
      <c r="I561" s="68">
        <v>77478.759999999995</v>
      </c>
      <c r="J561" s="68">
        <v>77481.97</v>
      </c>
      <c r="K561" s="68">
        <v>0</v>
      </c>
      <c r="L561" s="68">
        <v>3.21</v>
      </c>
    </row>
    <row r="562" spans="1:12" hidden="1" outlineLevel="1" x14ac:dyDescent="0.25">
      <c r="A562" s="79">
        <v>408.03030999999999</v>
      </c>
      <c r="B562" s="57" t="s">
        <v>678</v>
      </c>
      <c r="C562" s="68">
        <v>0</v>
      </c>
      <c r="D562" s="68">
        <v>7616</v>
      </c>
      <c r="E562" s="68">
        <v>238952</v>
      </c>
      <c r="F562" s="68">
        <v>253142.75</v>
      </c>
      <c r="G562" s="68">
        <v>14190.75</v>
      </c>
      <c r="H562" s="68">
        <v>0</v>
      </c>
      <c r="I562" s="68">
        <v>253142.75</v>
      </c>
      <c r="J562" s="68">
        <v>253142.75</v>
      </c>
      <c r="K562" s="68">
        <v>0</v>
      </c>
      <c r="L562" s="68">
        <v>0</v>
      </c>
    </row>
    <row r="563" spans="1:12" hidden="1" outlineLevel="1" x14ac:dyDescent="0.25">
      <c r="A563" s="79">
        <v>408.03052000000002</v>
      </c>
      <c r="B563" s="57" t="s">
        <v>682</v>
      </c>
      <c r="C563" s="68">
        <v>0</v>
      </c>
      <c r="D563" s="68">
        <v>7965</v>
      </c>
      <c r="E563" s="68">
        <v>86865</v>
      </c>
      <c r="F563" s="68">
        <v>94730</v>
      </c>
      <c r="G563" s="68">
        <v>7865</v>
      </c>
      <c r="H563" s="68">
        <v>7865</v>
      </c>
      <c r="I563" s="68">
        <v>94730</v>
      </c>
      <c r="J563" s="68">
        <v>102595</v>
      </c>
      <c r="K563" s="68">
        <v>0</v>
      </c>
      <c r="L563" s="68">
        <v>7865</v>
      </c>
    </row>
    <row r="564" spans="1:12" hidden="1" outlineLevel="1" x14ac:dyDescent="0.25">
      <c r="A564" s="79">
        <v>408.03102000000001</v>
      </c>
      <c r="B564" s="57" t="s">
        <v>688</v>
      </c>
      <c r="C564" s="68">
        <v>0</v>
      </c>
      <c r="D564" s="68">
        <v>6300</v>
      </c>
      <c r="E564" s="68">
        <v>40800</v>
      </c>
      <c r="F564" s="68">
        <v>48100</v>
      </c>
      <c r="G564" s="68">
        <v>7300</v>
      </c>
      <c r="H564" s="68">
        <v>16500</v>
      </c>
      <c r="I564" s="68">
        <v>48100</v>
      </c>
      <c r="J564" s="68">
        <v>64600</v>
      </c>
      <c r="K564" s="68">
        <v>0</v>
      </c>
      <c r="L564" s="68">
        <v>16500</v>
      </c>
    </row>
    <row r="565" spans="1:12" hidden="1" outlineLevel="1" x14ac:dyDescent="0.25">
      <c r="A565" s="79">
        <v>408.03113999999999</v>
      </c>
      <c r="B565" s="57" t="s">
        <v>689</v>
      </c>
      <c r="C565" s="68">
        <v>0</v>
      </c>
      <c r="D565" s="68">
        <v>0</v>
      </c>
      <c r="E565" s="68">
        <v>2614.4899999999998</v>
      </c>
      <c r="F565" s="68">
        <v>2614.4899999999998</v>
      </c>
      <c r="G565" s="68">
        <v>0</v>
      </c>
      <c r="H565" s="68">
        <v>0</v>
      </c>
      <c r="I565" s="68">
        <v>2614.4899999999998</v>
      </c>
      <c r="J565" s="68">
        <v>2614.4899999999998</v>
      </c>
      <c r="K565" s="68">
        <v>0</v>
      </c>
      <c r="L565" s="68">
        <v>0</v>
      </c>
    </row>
    <row r="566" spans="1:12" hidden="1" outlineLevel="1" x14ac:dyDescent="0.25">
      <c r="A566" s="79">
        <v>408.03208000000001</v>
      </c>
      <c r="B566" s="57" t="s">
        <v>692</v>
      </c>
      <c r="C566" s="68">
        <v>0</v>
      </c>
      <c r="D566" s="68">
        <v>13061</v>
      </c>
      <c r="E566" s="68">
        <v>85866.21</v>
      </c>
      <c r="F566" s="68">
        <v>90843.21</v>
      </c>
      <c r="G566" s="68">
        <v>4977</v>
      </c>
      <c r="H566" s="68">
        <v>0</v>
      </c>
      <c r="I566" s="68">
        <v>90843.21</v>
      </c>
      <c r="J566" s="68">
        <v>90843.21</v>
      </c>
      <c r="K566" s="68">
        <v>0</v>
      </c>
      <c r="L566" s="68">
        <v>0</v>
      </c>
    </row>
    <row r="567" spans="1:12" hidden="1" outlineLevel="1" x14ac:dyDescent="0.25">
      <c r="A567" s="79">
        <v>408.03208999999998</v>
      </c>
      <c r="B567" s="57" t="s">
        <v>693</v>
      </c>
      <c r="C567" s="68">
        <v>0</v>
      </c>
      <c r="D567" s="68">
        <v>12818.36</v>
      </c>
      <c r="E567" s="68">
        <v>115382.82</v>
      </c>
      <c r="F567" s="68">
        <v>121795.49</v>
      </c>
      <c r="G567" s="68">
        <v>6414.21</v>
      </c>
      <c r="H567" s="68">
        <v>0</v>
      </c>
      <c r="I567" s="68">
        <v>121797.03</v>
      </c>
      <c r="J567" s="68">
        <v>121795.49</v>
      </c>
      <c r="K567" s="68">
        <v>0</v>
      </c>
      <c r="L567" s="68">
        <v>-1.54</v>
      </c>
    </row>
    <row r="568" spans="1:12" hidden="1" outlineLevel="1" x14ac:dyDescent="0.25">
      <c r="A568" s="79">
        <v>408.03212000000002</v>
      </c>
      <c r="B568" s="57" t="s">
        <v>694</v>
      </c>
      <c r="C568" s="68">
        <v>0</v>
      </c>
      <c r="D568" s="68">
        <v>0</v>
      </c>
      <c r="E568" s="68">
        <v>53374.239999999998</v>
      </c>
      <c r="F568" s="68">
        <v>59324.24</v>
      </c>
      <c r="G568" s="68">
        <v>5950</v>
      </c>
      <c r="H568" s="68">
        <v>5950</v>
      </c>
      <c r="I568" s="68">
        <v>59324.24</v>
      </c>
      <c r="J568" s="68">
        <v>65274.239999999998</v>
      </c>
      <c r="K568" s="68">
        <v>0</v>
      </c>
      <c r="L568" s="68">
        <v>5950</v>
      </c>
    </row>
    <row r="569" spans="1:12" hidden="1" outlineLevel="1" x14ac:dyDescent="0.25">
      <c r="A569" s="79">
        <v>408.03233999999998</v>
      </c>
      <c r="B569" s="57" t="s">
        <v>697</v>
      </c>
      <c r="C569" s="68">
        <v>0</v>
      </c>
      <c r="D569" s="68">
        <v>600</v>
      </c>
      <c r="E569" s="68">
        <v>162910</v>
      </c>
      <c r="F569" s="68">
        <v>180590</v>
      </c>
      <c r="G569" s="68">
        <v>17680</v>
      </c>
      <c r="H569" s="68">
        <v>12006.81</v>
      </c>
      <c r="I569" s="68">
        <v>180590</v>
      </c>
      <c r="J569" s="68">
        <v>192596.81</v>
      </c>
      <c r="K569" s="68">
        <v>0</v>
      </c>
      <c r="L569" s="68">
        <v>12006.81</v>
      </c>
    </row>
    <row r="570" spans="1:12" hidden="1" outlineLevel="1" x14ac:dyDescent="0.25">
      <c r="A570" s="79">
        <v>408.03276</v>
      </c>
      <c r="B570" s="57" t="s">
        <v>699</v>
      </c>
      <c r="C570" s="68">
        <v>0</v>
      </c>
      <c r="D570" s="68">
        <v>0</v>
      </c>
      <c r="E570" s="68">
        <v>0</v>
      </c>
      <c r="F570" s="68">
        <v>2303.8200000000002</v>
      </c>
      <c r="G570" s="68">
        <v>2303.83</v>
      </c>
      <c r="H570" s="68">
        <v>3239.54</v>
      </c>
      <c r="I570" s="68">
        <v>2303.83</v>
      </c>
      <c r="J570" s="68">
        <v>5543.36</v>
      </c>
      <c r="K570" s="68">
        <v>0</v>
      </c>
      <c r="L570" s="68">
        <v>3239.53</v>
      </c>
    </row>
    <row r="571" spans="1:12" hidden="1" outlineLevel="1" x14ac:dyDescent="0.25">
      <c r="A571" s="79">
        <v>408.03296</v>
      </c>
      <c r="B571" s="57" t="s">
        <v>701</v>
      </c>
      <c r="C571" s="68">
        <v>0</v>
      </c>
      <c r="D571" s="68">
        <v>0</v>
      </c>
      <c r="E571" s="68">
        <v>40000</v>
      </c>
      <c r="F571" s="68">
        <v>50000</v>
      </c>
      <c r="G571" s="68">
        <v>10000</v>
      </c>
      <c r="H571" s="68">
        <v>10000</v>
      </c>
      <c r="I571" s="68">
        <v>50000</v>
      </c>
      <c r="J571" s="68">
        <v>60000</v>
      </c>
      <c r="K571" s="68">
        <v>0</v>
      </c>
      <c r="L571" s="68">
        <v>10000</v>
      </c>
    </row>
    <row r="572" spans="1:12" hidden="1" outlineLevel="1" x14ac:dyDescent="0.25">
      <c r="A572" s="79">
        <v>408.03320000000002</v>
      </c>
      <c r="B572" s="57" t="s">
        <v>710</v>
      </c>
      <c r="C572" s="68">
        <v>0</v>
      </c>
      <c r="D572" s="68">
        <v>16091.75</v>
      </c>
      <c r="E572" s="68">
        <v>194800.1</v>
      </c>
      <c r="F572" s="68">
        <v>212805.98</v>
      </c>
      <c r="G572" s="68">
        <v>18005.88</v>
      </c>
      <c r="H572" s="68">
        <v>17053.400000000001</v>
      </c>
      <c r="I572" s="68">
        <v>212805.98</v>
      </c>
      <c r="J572" s="68">
        <v>229859.38</v>
      </c>
      <c r="K572" s="68">
        <v>0</v>
      </c>
      <c r="L572" s="68">
        <v>17053.400000000001</v>
      </c>
    </row>
    <row r="573" spans="1:12" hidden="1" outlineLevel="1" x14ac:dyDescent="0.25">
      <c r="A573" s="79">
        <v>408.03348999999997</v>
      </c>
      <c r="B573" s="57" t="s">
        <v>927</v>
      </c>
      <c r="C573" s="68">
        <v>0</v>
      </c>
      <c r="D573" s="68">
        <v>19240</v>
      </c>
      <c r="E573" s="68">
        <v>0</v>
      </c>
      <c r="F573" s="68">
        <v>0</v>
      </c>
      <c r="G573" s="68">
        <v>0</v>
      </c>
      <c r="H573" s="68">
        <v>0</v>
      </c>
      <c r="I573" s="68">
        <v>0</v>
      </c>
      <c r="J573" s="68">
        <v>0</v>
      </c>
      <c r="K573" s="68">
        <v>0</v>
      </c>
      <c r="L573" s="68">
        <v>0</v>
      </c>
    </row>
    <row r="574" spans="1:12" hidden="1" outlineLevel="1" x14ac:dyDescent="0.25">
      <c r="A574" s="79">
        <v>408.03368999999998</v>
      </c>
      <c r="B574" s="57" t="s">
        <v>725</v>
      </c>
      <c r="C574" s="68">
        <v>0</v>
      </c>
      <c r="D574" s="68">
        <v>0</v>
      </c>
      <c r="E574" s="68">
        <v>15508.34</v>
      </c>
      <c r="F574" s="68">
        <v>33534.050000000003</v>
      </c>
      <c r="G574" s="68">
        <v>18025.490000000002</v>
      </c>
      <c r="H574" s="68">
        <v>0</v>
      </c>
      <c r="I574" s="68">
        <v>33533.83</v>
      </c>
      <c r="J574" s="68">
        <v>33534.050000000003</v>
      </c>
      <c r="K574" s="68">
        <v>0</v>
      </c>
      <c r="L574" s="68">
        <v>0.22</v>
      </c>
    </row>
    <row r="575" spans="1:12" hidden="1" outlineLevel="1" x14ac:dyDescent="0.25">
      <c r="A575" s="79">
        <v>408.03370000000001</v>
      </c>
      <c r="B575" s="57" t="s">
        <v>726</v>
      </c>
      <c r="C575" s="68">
        <v>0</v>
      </c>
      <c r="D575" s="68">
        <v>21903.16</v>
      </c>
      <c r="E575" s="68">
        <v>149245.76999999999</v>
      </c>
      <c r="F575" s="68">
        <v>173215.62</v>
      </c>
      <c r="G575" s="68">
        <v>23969.85</v>
      </c>
      <c r="H575" s="68">
        <v>22693.68</v>
      </c>
      <c r="I575" s="68">
        <v>173215.62</v>
      </c>
      <c r="J575" s="68">
        <v>195909.3</v>
      </c>
      <c r="K575" s="68">
        <v>0</v>
      </c>
      <c r="L575" s="68">
        <v>22693.68</v>
      </c>
    </row>
    <row r="576" spans="1:12" hidden="1" outlineLevel="1" x14ac:dyDescent="0.25">
      <c r="A576" s="79">
        <v>408.03379000000001</v>
      </c>
      <c r="B576" s="57" t="s">
        <v>729</v>
      </c>
      <c r="C576" s="68">
        <v>0</v>
      </c>
      <c r="D576" s="68">
        <v>0</v>
      </c>
      <c r="E576" s="68">
        <v>96390</v>
      </c>
      <c r="F576" s="68">
        <v>96390</v>
      </c>
      <c r="G576" s="68">
        <v>0</v>
      </c>
      <c r="H576" s="68">
        <v>0</v>
      </c>
      <c r="I576" s="68">
        <v>96390</v>
      </c>
      <c r="J576" s="68">
        <v>96390</v>
      </c>
      <c r="K576" s="68">
        <v>0</v>
      </c>
      <c r="L576" s="68">
        <v>0</v>
      </c>
    </row>
    <row r="577" spans="1:12" hidden="1" outlineLevel="1" x14ac:dyDescent="0.25">
      <c r="A577" s="79">
        <v>408.03383000000002</v>
      </c>
      <c r="B577" s="57" t="s">
        <v>732</v>
      </c>
      <c r="C577" s="68">
        <v>0</v>
      </c>
      <c r="D577" s="68">
        <v>0</v>
      </c>
      <c r="E577" s="68">
        <v>-38564.19</v>
      </c>
      <c r="F577" s="68">
        <v>-38564.19</v>
      </c>
      <c r="G577" s="68">
        <v>0</v>
      </c>
      <c r="H577" s="68">
        <v>0</v>
      </c>
      <c r="I577" s="68">
        <v>-38564.19</v>
      </c>
      <c r="J577" s="68">
        <v>-38564.19</v>
      </c>
      <c r="K577" s="68">
        <v>0</v>
      </c>
      <c r="L577" s="68">
        <v>0</v>
      </c>
    </row>
    <row r="578" spans="1:12" hidden="1" outlineLevel="1" x14ac:dyDescent="0.25">
      <c r="A578" s="79">
        <v>408.03397000000001</v>
      </c>
      <c r="B578" s="57" t="s">
        <v>505</v>
      </c>
      <c r="C578" s="68">
        <v>0</v>
      </c>
      <c r="D578" s="68">
        <v>0</v>
      </c>
      <c r="E578" s="68">
        <v>148396.93</v>
      </c>
      <c r="F578" s="68">
        <v>177509.57</v>
      </c>
      <c r="G578" s="68">
        <v>29112.639999999999</v>
      </c>
      <c r="H578" s="68">
        <v>2826956.75</v>
      </c>
      <c r="I578" s="68">
        <v>177509.57</v>
      </c>
      <c r="J578" s="68">
        <v>3004466.32</v>
      </c>
      <c r="K578" s="68">
        <v>0</v>
      </c>
      <c r="L578" s="68">
        <v>2826956.75</v>
      </c>
    </row>
    <row r="579" spans="1:12" hidden="1" outlineLevel="1" x14ac:dyDescent="0.25">
      <c r="A579" s="79">
        <v>408.03399000000002</v>
      </c>
      <c r="B579" s="57" t="s">
        <v>735</v>
      </c>
      <c r="C579" s="68">
        <v>0</v>
      </c>
      <c r="D579" s="68">
        <v>0</v>
      </c>
      <c r="E579" s="68">
        <v>7539.84</v>
      </c>
      <c r="F579" s="68">
        <v>7539.84</v>
      </c>
      <c r="G579" s="68">
        <v>0</v>
      </c>
      <c r="H579" s="68">
        <v>0</v>
      </c>
      <c r="I579" s="68">
        <v>7539.84</v>
      </c>
      <c r="J579" s="68">
        <v>7539.84</v>
      </c>
      <c r="K579" s="68">
        <v>0</v>
      </c>
      <c r="L579" s="68">
        <v>0</v>
      </c>
    </row>
    <row r="580" spans="1:12" hidden="1" outlineLevel="1" x14ac:dyDescent="0.25">
      <c r="A580" s="79">
        <v>408.03402</v>
      </c>
      <c r="B580" s="57" t="s">
        <v>737</v>
      </c>
      <c r="C580" s="68">
        <v>0</v>
      </c>
      <c r="D580" s="68">
        <v>0</v>
      </c>
      <c r="E580" s="68">
        <v>133436.78</v>
      </c>
      <c r="F580" s="68">
        <v>133436.78</v>
      </c>
      <c r="G580" s="68">
        <v>0</v>
      </c>
      <c r="H580" s="68">
        <v>0</v>
      </c>
      <c r="I580" s="68">
        <v>133436.78</v>
      </c>
      <c r="J580" s="68">
        <v>133436.78</v>
      </c>
      <c r="K580" s="68">
        <v>0</v>
      </c>
      <c r="L580" s="68">
        <v>0</v>
      </c>
    </row>
    <row r="581" spans="1:12" hidden="1" outlineLevel="1" x14ac:dyDescent="0.25">
      <c r="A581" s="79">
        <v>408.03408000000002</v>
      </c>
      <c r="B581" s="57" t="s">
        <v>738</v>
      </c>
      <c r="C581" s="68">
        <v>0</v>
      </c>
      <c r="D581" s="68">
        <v>29462.36</v>
      </c>
      <c r="E581" s="68">
        <v>349067.87</v>
      </c>
      <c r="F581" s="68">
        <v>388837.96</v>
      </c>
      <c r="G581" s="68">
        <v>39770.089999999997</v>
      </c>
      <c r="H581" s="68">
        <v>0</v>
      </c>
      <c r="I581" s="68">
        <v>388837.96</v>
      </c>
      <c r="J581" s="68">
        <v>388837.96</v>
      </c>
      <c r="K581" s="68">
        <v>0</v>
      </c>
      <c r="L581" s="68">
        <v>0</v>
      </c>
    </row>
    <row r="582" spans="1:12" hidden="1" outlineLevel="1" x14ac:dyDescent="0.25">
      <c r="A582" s="79">
        <v>408.03413</v>
      </c>
      <c r="B582" s="57" t="s">
        <v>740</v>
      </c>
      <c r="C582" s="68">
        <v>0</v>
      </c>
      <c r="D582" s="68">
        <v>10426.780000000001</v>
      </c>
      <c r="E582" s="68">
        <v>40525.29</v>
      </c>
      <c r="F582" s="68">
        <v>40525.279999999999</v>
      </c>
      <c r="G582" s="68">
        <v>0</v>
      </c>
      <c r="H582" s="68">
        <v>0</v>
      </c>
      <c r="I582" s="68">
        <v>40525.29</v>
      </c>
      <c r="J582" s="68">
        <v>40525.279999999999</v>
      </c>
      <c r="K582" s="68">
        <v>0</v>
      </c>
      <c r="L582" s="68">
        <v>-0.01</v>
      </c>
    </row>
    <row r="583" spans="1:12" hidden="1" outlineLevel="1" x14ac:dyDescent="0.25">
      <c r="A583" s="79">
        <v>408.03413999999998</v>
      </c>
      <c r="B583" s="57" t="s">
        <v>741</v>
      </c>
      <c r="C583" s="68">
        <v>0</v>
      </c>
      <c r="D583" s="68">
        <v>0</v>
      </c>
      <c r="E583" s="68">
        <v>50780.57</v>
      </c>
      <c r="F583" s="68">
        <v>50780.56</v>
      </c>
      <c r="G583" s="68">
        <v>0</v>
      </c>
      <c r="H583" s="68">
        <v>0</v>
      </c>
      <c r="I583" s="68">
        <v>50780.57</v>
      </c>
      <c r="J583" s="68">
        <v>50780.56</v>
      </c>
      <c r="K583" s="68">
        <v>0</v>
      </c>
      <c r="L583" s="68">
        <v>-0.01</v>
      </c>
    </row>
    <row r="584" spans="1:12" hidden="1" outlineLevel="1" x14ac:dyDescent="0.25">
      <c r="A584" s="79">
        <v>408.03422</v>
      </c>
      <c r="B584" s="57" t="s">
        <v>743</v>
      </c>
      <c r="C584" s="68">
        <v>0</v>
      </c>
      <c r="D584" s="68">
        <v>34083.5</v>
      </c>
      <c r="E584" s="68">
        <v>77671.87</v>
      </c>
      <c r="F584" s="68">
        <v>77671.87</v>
      </c>
      <c r="G584" s="68">
        <v>0</v>
      </c>
      <c r="H584" s="68">
        <v>0</v>
      </c>
      <c r="I584" s="68">
        <v>77671.87</v>
      </c>
      <c r="J584" s="68">
        <v>77671.87</v>
      </c>
      <c r="K584" s="68">
        <v>0</v>
      </c>
      <c r="L584" s="68">
        <v>0</v>
      </c>
    </row>
    <row r="585" spans="1:12" hidden="1" outlineLevel="1" x14ac:dyDescent="0.25">
      <c r="A585" s="79">
        <v>408.03440999999998</v>
      </c>
      <c r="B585" s="57" t="s">
        <v>745</v>
      </c>
      <c r="C585" s="68">
        <v>0</v>
      </c>
      <c r="D585" s="68">
        <v>0</v>
      </c>
      <c r="E585" s="68">
        <v>88839.45</v>
      </c>
      <c r="F585" s="68">
        <v>88839.45</v>
      </c>
      <c r="G585" s="68">
        <v>0</v>
      </c>
      <c r="H585" s="68">
        <v>0</v>
      </c>
      <c r="I585" s="68">
        <v>88839.45</v>
      </c>
      <c r="J585" s="68">
        <v>88839.45</v>
      </c>
      <c r="K585" s="68">
        <v>0</v>
      </c>
      <c r="L585" s="68">
        <v>0</v>
      </c>
    </row>
    <row r="586" spans="1:12" hidden="1" outlineLevel="1" x14ac:dyDescent="0.25">
      <c r="A586" s="79">
        <v>408.03442999999999</v>
      </c>
      <c r="B586" s="57" t="s">
        <v>746</v>
      </c>
      <c r="C586" s="68">
        <v>0</v>
      </c>
      <c r="D586" s="68">
        <v>0</v>
      </c>
      <c r="E586" s="68">
        <v>418473.91</v>
      </c>
      <c r="F586" s="68">
        <v>461356.34</v>
      </c>
      <c r="G586" s="68">
        <v>42882.43</v>
      </c>
      <c r="H586" s="68">
        <v>42855.72</v>
      </c>
      <c r="I586" s="68">
        <v>461356.34</v>
      </c>
      <c r="J586" s="68">
        <v>504212.06</v>
      </c>
      <c r="K586" s="68">
        <v>0</v>
      </c>
      <c r="L586" s="68">
        <v>42855.72</v>
      </c>
    </row>
    <row r="587" spans="1:12" hidden="1" outlineLevel="1" x14ac:dyDescent="0.25">
      <c r="A587" s="79">
        <v>408.03444999999999</v>
      </c>
      <c r="B587" s="57" t="s">
        <v>747</v>
      </c>
      <c r="C587" s="68">
        <v>0</v>
      </c>
      <c r="D587" s="68">
        <v>0.01</v>
      </c>
      <c r="E587" s="68">
        <v>223596.55</v>
      </c>
      <c r="F587" s="68">
        <v>247008.37</v>
      </c>
      <c r="G587" s="68">
        <v>23411.81</v>
      </c>
      <c r="H587" s="68">
        <v>0</v>
      </c>
      <c r="I587" s="68">
        <v>247008.36</v>
      </c>
      <c r="J587" s="68">
        <v>247008.37</v>
      </c>
      <c r="K587" s="68">
        <v>0</v>
      </c>
      <c r="L587" s="68">
        <v>0.01</v>
      </c>
    </row>
    <row r="588" spans="1:12" hidden="1" outlineLevel="1" x14ac:dyDescent="0.25">
      <c r="A588" s="79">
        <v>408.03446000000002</v>
      </c>
      <c r="B588" s="57" t="s">
        <v>748</v>
      </c>
      <c r="C588" s="68">
        <v>0</v>
      </c>
      <c r="D588" s="68">
        <v>0</v>
      </c>
      <c r="E588" s="68">
        <v>3094</v>
      </c>
      <c r="F588" s="68">
        <v>3094</v>
      </c>
      <c r="G588" s="68">
        <v>0</v>
      </c>
      <c r="H588" s="68">
        <v>0</v>
      </c>
      <c r="I588" s="68">
        <v>3094</v>
      </c>
      <c r="J588" s="68">
        <v>3094</v>
      </c>
      <c r="K588" s="68">
        <v>0</v>
      </c>
      <c r="L588" s="68">
        <v>0</v>
      </c>
    </row>
    <row r="589" spans="1:12" hidden="1" outlineLevel="1" x14ac:dyDescent="0.25">
      <c r="A589" s="79">
        <v>408.03453000000002</v>
      </c>
      <c r="B589" s="57" t="s">
        <v>752</v>
      </c>
      <c r="C589" s="68">
        <v>0</v>
      </c>
      <c r="D589" s="68">
        <v>0</v>
      </c>
      <c r="E589" s="68">
        <v>46000</v>
      </c>
      <c r="F589" s="68">
        <v>46000</v>
      </c>
      <c r="G589" s="68">
        <v>0</v>
      </c>
      <c r="H589" s="68">
        <v>0</v>
      </c>
      <c r="I589" s="68">
        <v>46000</v>
      </c>
      <c r="J589" s="68">
        <v>46000</v>
      </c>
      <c r="K589" s="68">
        <v>0</v>
      </c>
      <c r="L589" s="68">
        <v>0</v>
      </c>
    </row>
    <row r="590" spans="1:12" hidden="1" outlineLevel="1" x14ac:dyDescent="0.25">
      <c r="A590" s="79">
        <v>408.03460999999999</v>
      </c>
      <c r="B590" s="57" t="s">
        <v>753</v>
      </c>
      <c r="C590" s="68">
        <v>0</v>
      </c>
      <c r="D590" s="68">
        <v>0</v>
      </c>
      <c r="E590" s="68">
        <v>1474646.7</v>
      </c>
      <c r="F590" s="68">
        <v>1460438.09</v>
      </c>
      <c r="G590" s="68">
        <v>-14208.6</v>
      </c>
      <c r="H590" s="68">
        <v>97360.61</v>
      </c>
      <c r="I590" s="68">
        <v>1460438.1</v>
      </c>
      <c r="J590" s="68">
        <v>1557798.7</v>
      </c>
      <c r="K590" s="68">
        <v>0</v>
      </c>
      <c r="L590" s="68">
        <v>97360.6</v>
      </c>
    </row>
    <row r="591" spans="1:12" hidden="1" outlineLevel="1" x14ac:dyDescent="0.25">
      <c r="A591" s="79">
        <v>408.03467999999998</v>
      </c>
      <c r="B591" s="57" t="s">
        <v>754</v>
      </c>
      <c r="C591" s="68">
        <v>0</v>
      </c>
      <c r="D591" s="68">
        <v>14448</v>
      </c>
      <c r="E591" s="68">
        <v>14448</v>
      </c>
      <c r="F591" s="68">
        <v>14448</v>
      </c>
      <c r="G591" s="68">
        <v>0</v>
      </c>
      <c r="H591" s="68">
        <v>0</v>
      </c>
      <c r="I591" s="68">
        <v>14448</v>
      </c>
      <c r="J591" s="68">
        <v>14448</v>
      </c>
      <c r="K591" s="68">
        <v>0</v>
      </c>
      <c r="L591" s="68">
        <v>0</v>
      </c>
    </row>
    <row r="592" spans="1:12" hidden="1" outlineLevel="1" x14ac:dyDescent="0.25">
      <c r="A592" s="79">
        <v>408.03469000000001</v>
      </c>
      <c r="B592" s="57" t="s">
        <v>755</v>
      </c>
      <c r="C592" s="68">
        <v>0</v>
      </c>
      <c r="D592" s="68">
        <v>14061</v>
      </c>
      <c r="E592" s="68">
        <v>38184</v>
      </c>
      <c r="F592" s="68">
        <v>38184</v>
      </c>
      <c r="G592" s="68">
        <v>0</v>
      </c>
      <c r="H592" s="68">
        <v>0</v>
      </c>
      <c r="I592" s="68">
        <v>38184</v>
      </c>
      <c r="J592" s="68">
        <v>38184</v>
      </c>
      <c r="K592" s="68">
        <v>0</v>
      </c>
      <c r="L592" s="68">
        <v>0</v>
      </c>
    </row>
    <row r="593" spans="1:17" hidden="1" outlineLevel="1" x14ac:dyDescent="0.25">
      <c r="A593" s="79">
        <v>408.03532000000001</v>
      </c>
      <c r="B593" s="57" t="s">
        <v>928</v>
      </c>
      <c r="C593" s="68">
        <v>0</v>
      </c>
      <c r="D593" s="68">
        <v>0</v>
      </c>
      <c r="E593" s="68">
        <v>195582.29</v>
      </c>
      <c r="F593" s="68">
        <v>225431.49</v>
      </c>
      <c r="G593" s="68">
        <v>29849.200000000001</v>
      </c>
      <c r="H593" s="68">
        <v>24860.55</v>
      </c>
      <c r="I593" s="68">
        <v>225431.49</v>
      </c>
      <c r="J593" s="68">
        <v>250292.04</v>
      </c>
      <c r="K593" s="68">
        <v>0</v>
      </c>
      <c r="L593" s="68">
        <v>24860.55</v>
      </c>
    </row>
    <row r="594" spans="1:17" hidden="1" outlineLevel="1" x14ac:dyDescent="0.25">
      <c r="A594" s="79">
        <v>408.03532999999999</v>
      </c>
      <c r="B594" s="57" t="s">
        <v>929</v>
      </c>
      <c r="C594" s="68">
        <v>0</v>
      </c>
      <c r="D594" s="68">
        <v>0</v>
      </c>
      <c r="E594" s="68">
        <v>55379.01</v>
      </c>
      <c r="F594" s="68">
        <v>55379.01</v>
      </c>
      <c r="G594" s="68">
        <v>0</v>
      </c>
      <c r="H594" s="68">
        <v>0</v>
      </c>
      <c r="I594" s="68">
        <v>55379.01</v>
      </c>
      <c r="J594" s="68">
        <v>55379.01</v>
      </c>
      <c r="K594" s="68">
        <v>0</v>
      </c>
      <c r="L594" s="68">
        <v>0</v>
      </c>
    </row>
    <row r="595" spans="1:17" hidden="1" outlineLevel="1" x14ac:dyDescent="0.25">
      <c r="A595" s="79">
        <v>408.03534000000002</v>
      </c>
      <c r="B595" s="57" t="s">
        <v>794</v>
      </c>
      <c r="C595" s="68">
        <v>0</v>
      </c>
      <c r="D595" s="68">
        <v>0</v>
      </c>
      <c r="E595" s="68">
        <v>192000</v>
      </c>
      <c r="F595" s="68">
        <v>192000</v>
      </c>
      <c r="G595" s="68">
        <v>0</v>
      </c>
      <c r="H595" s="68">
        <v>0</v>
      </c>
      <c r="I595" s="68">
        <v>192000</v>
      </c>
      <c r="J595" s="68">
        <v>192000</v>
      </c>
      <c r="K595" s="68">
        <v>0</v>
      </c>
      <c r="L595" s="68">
        <v>0</v>
      </c>
    </row>
    <row r="596" spans="1:17" hidden="1" outlineLevel="1" x14ac:dyDescent="0.25">
      <c r="A596" s="79">
        <v>408.03543000000002</v>
      </c>
      <c r="B596" s="57" t="s">
        <v>802</v>
      </c>
      <c r="C596" s="68">
        <v>0</v>
      </c>
      <c r="D596" s="68">
        <v>0</v>
      </c>
      <c r="E596" s="68">
        <v>123587.16</v>
      </c>
      <c r="F596" s="68">
        <v>123587.16</v>
      </c>
      <c r="G596" s="68">
        <v>0</v>
      </c>
      <c r="H596" s="68">
        <v>0</v>
      </c>
      <c r="I596" s="68">
        <v>123587.16</v>
      </c>
      <c r="J596" s="68">
        <v>123587.16</v>
      </c>
      <c r="K596" s="68">
        <v>0</v>
      </c>
      <c r="L596" s="68">
        <v>0</v>
      </c>
    </row>
    <row r="597" spans="1:17" hidden="1" outlineLevel="1" x14ac:dyDescent="0.25">
      <c r="A597" s="79">
        <v>408.03543999999999</v>
      </c>
      <c r="B597" s="57" t="s">
        <v>803</v>
      </c>
      <c r="C597" s="68">
        <v>0</v>
      </c>
      <c r="D597" s="68">
        <v>0</v>
      </c>
      <c r="E597" s="68">
        <v>200426.21</v>
      </c>
      <c r="F597" s="68">
        <v>223692.91</v>
      </c>
      <c r="G597" s="68">
        <v>23266.83</v>
      </c>
      <c r="H597" s="68">
        <v>0</v>
      </c>
      <c r="I597" s="68">
        <v>223693.04</v>
      </c>
      <c r="J597" s="68">
        <v>223692.91</v>
      </c>
      <c r="K597" s="68">
        <v>0</v>
      </c>
      <c r="L597" s="68">
        <v>-0.13</v>
      </c>
    </row>
    <row r="598" spans="1:17" hidden="1" outlineLevel="1" x14ac:dyDescent="0.25">
      <c r="A598" s="79">
        <v>408.03564</v>
      </c>
      <c r="B598" s="57" t="s">
        <v>821</v>
      </c>
      <c r="C598" s="68">
        <v>0</v>
      </c>
      <c r="D598" s="68">
        <v>0</v>
      </c>
      <c r="E598" s="68">
        <v>34114.35</v>
      </c>
      <c r="F598" s="68">
        <v>34114.35</v>
      </c>
      <c r="G598" s="68">
        <v>0</v>
      </c>
      <c r="H598" s="68">
        <v>0</v>
      </c>
      <c r="I598" s="68">
        <v>34114.35</v>
      </c>
      <c r="J598" s="68">
        <v>34114.35</v>
      </c>
      <c r="K598" s="68">
        <v>0</v>
      </c>
      <c r="L598" s="68">
        <v>0</v>
      </c>
    </row>
    <row r="599" spans="1:17" hidden="1" outlineLevel="1" x14ac:dyDescent="0.25">
      <c r="A599" s="79">
        <v>408.03584000000001</v>
      </c>
      <c r="B599" s="57" t="s">
        <v>841</v>
      </c>
      <c r="C599" s="68">
        <v>0</v>
      </c>
      <c r="D599" s="68">
        <v>0</v>
      </c>
      <c r="E599" s="68">
        <v>219776.04</v>
      </c>
      <c r="F599" s="68">
        <v>259576.11</v>
      </c>
      <c r="G599" s="68">
        <v>39800.07</v>
      </c>
      <c r="H599" s="68">
        <v>41671.019999999997</v>
      </c>
      <c r="I599" s="68">
        <v>259576.11</v>
      </c>
      <c r="J599" s="68">
        <v>301247.13</v>
      </c>
      <c r="K599" s="68">
        <v>0</v>
      </c>
      <c r="L599" s="68">
        <v>41671.019999999997</v>
      </c>
    </row>
    <row r="600" spans="1:17" hidden="1" outlineLevel="1" x14ac:dyDescent="0.25">
      <c r="A600" s="79">
        <v>408.03586999999999</v>
      </c>
      <c r="B600" s="57" t="s">
        <v>844</v>
      </c>
      <c r="C600" s="68">
        <v>0</v>
      </c>
      <c r="D600" s="68">
        <v>0</v>
      </c>
      <c r="E600" s="68">
        <v>59203.360000000001</v>
      </c>
      <c r="F600" s="68">
        <v>59203.360000000001</v>
      </c>
      <c r="G600" s="68">
        <v>0</v>
      </c>
      <c r="H600" s="68">
        <v>0</v>
      </c>
      <c r="I600" s="68">
        <v>59203.360000000001</v>
      </c>
      <c r="J600" s="68">
        <v>59203.360000000001</v>
      </c>
      <c r="K600" s="68">
        <v>0</v>
      </c>
      <c r="L600" s="68">
        <v>0</v>
      </c>
    </row>
    <row r="601" spans="1:17" hidden="1" outlineLevel="1" x14ac:dyDescent="0.25">
      <c r="A601" s="79">
        <v>408.03649999999999</v>
      </c>
      <c r="B601" s="57" t="s">
        <v>905</v>
      </c>
      <c r="C601" s="68">
        <v>0</v>
      </c>
      <c r="D601" s="68">
        <v>0</v>
      </c>
      <c r="E601" s="68">
        <v>19085</v>
      </c>
      <c r="F601" s="68">
        <v>37565</v>
      </c>
      <c r="G601" s="68">
        <v>18480</v>
      </c>
      <c r="H601" s="68">
        <v>10560</v>
      </c>
      <c r="I601" s="68">
        <v>37565</v>
      </c>
      <c r="J601" s="68">
        <v>48125</v>
      </c>
      <c r="K601" s="68">
        <v>0</v>
      </c>
      <c r="L601" s="68">
        <v>10560</v>
      </c>
    </row>
    <row r="602" spans="1:17" hidden="1" outlineLevel="1" x14ac:dyDescent="0.25">
      <c r="A602" s="79">
        <v>408.03667999999999</v>
      </c>
      <c r="B602" s="57" t="s">
        <v>930</v>
      </c>
      <c r="C602" s="68">
        <v>0</v>
      </c>
      <c r="D602" s="68">
        <v>0</v>
      </c>
      <c r="E602" s="68">
        <v>0</v>
      </c>
      <c r="F602" s="68">
        <v>0</v>
      </c>
      <c r="G602" s="68">
        <v>0</v>
      </c>
      <c r="H602" s="68">
        <v>22500</v>
      </c>
      <c r="I602" s="68">
        <v>0</v>
      </c>
      <c r="J602" s="68">
        <v>22500</v>
      </c>
      <c r="K602" s="68">
        <v>0</v>
      </c>
      <c r="L602" s="68">
        <v>22500</v>
      </c>
    </row>
    <row r="603" spans="1:17" collapsed="1" x14ac:dyDescent="0.25">
      <c r="A603" s="67">
        <v>4091</v>
      </c>
      <c r="B603" s="57" t="s">
        <v>931</v>
      </c>
      <c r="C603" s="68">
        <v>1260504.2</v>
      </c>
      <c r="D603" s="68">
        <v>0</v>
      </c>
      <c r="E603" s="68">
        <v>0</v>
      </c>
      <c r="F603" s="68">
        <v>0</v>
      </c>
      <c r="G603" s="68">
        <v>0</v>
      </c>
      <c r="H603" s="68">
        <v>0</v>
      </c>
      <c r="I603" s="68">
        <v>0</v>
      </c>
      <c r="J603" s="68">
        <v>0</v>
      </c>
      <c r="K603" s="68">
        <v>0</v>
      </c>
      <c r="L603" s="68">
        <v>0</v>
      </c>
      <c r="Q603" s="59">
        <f t="shared" ref="Q603:Q619" si="3">K603-L603</f>
        <v>0</v>
      </c>
    </row>
    <row r="604" spans="1:17" x14ac:dyDescent="0.25">
      <c r="A604" s="82">
        <v>4091.0039999999999</v>
      </c>
      <c r="B604" s="57" t="s">
        <v>932</v>
      </c>
      <c r="C604" s="68">
        <v>1260504.2</v>
      </c>
      <c r="D604" s="68">
        <v>0</v>
      </c>
      <c r="E604" s="68">
        <v>0</v>
      </c>
      <c r="F604" s="68">
        <v>0</v>
      </c>
      <c r="G604" s="68">
        <v>0</v>
      </c>
      <c r="H604" s="68">
        <v>0</v>
      </c>
      <c r="I604" s="68">
        <v>0</v>
      </c>
      <c r="J604" s="68">
        <v>0</v>
      </c>
      <c r="K604" s="68">
        <v>0</v>
      </c>
      <c r="L604" s="68">
        <v>0</v>
      </c>
      <c r="Q604" s="59">
        <f t="shared" si="3"/>
        <v>0</v>
      </c>
    </row>
    <row r="605" spans="1:17" x14ac:dyDescent="0.25">
      <c r="A605" s="67">
        <v>4092</v>
      </c>
      <c r="B605" s="57" t="s">
        <v>933</v>
      </c>
      <c r="C605" s="68">
        <v>31179.94</v>
      </c>
      <c r="D605" s="68">
        <v>0</v>
      </c>
      <c r="E605" s="68">
        <v>120117.39</v>
      </c>
      <c r="F605" s="68">
        <v>1752.92</v>
      </c>
      <c r="G605" s="68">
        <v>109717.07</v>
      </c>
      <c r="H605" s="68">
        <v>0</v>
      </c>
      <c r="I605" s="68">
        <v>229834.46</v>
      </c>
      <c r="J605" s="68">
        <v>1752.92</v>
      </c>
      <c r="K605" s="68">
        <v>228081.54</v>
      </c>
      <c r="L605" s="68">
        <v>0</v>
      </c>
      <c r="Q605" s="59">
        <f t="shared" si="3"/>
        <v>228081.54</v>
      </c>
    </row>
    <row r="606" spans="1:17" hidden="1" outlineLevel="1" x14ac:dyDescent="0.25">
      <c r="A606" s="79">
        <v>4092.00038</v>
      </c>
      <c r="B606" s="57" t="s">
        <v>934</v>
      </c>
      <c r="C606" s="68">
        <v>0</v>
      </c>
      <c r="D606" s="68">
        <v>0</v>
      </c>
      <c r="E606" s="68">
        <v>0</v>
      </c>
      <c r="F606" s="68">
        <v>0</v>
      </c>
      <c r="G606" s="68">
        <v>25210.080000000002</v>
      </c>
      <c r="H606" s="68">
        <v>0</v>
      </c>
      <c r="I606" s="68">
        <v>25210.080000000002</v>
      </c>
      <c r="J606" s="68">
        <v>0</v>
      </c>
      <c r="K606" s="68">
        <v>25210.080000000002</v>
      </c>
      <c r="L606" s="68">
        <v>0</v>
      </c>
    </row>
    <row r="607" spans="1:17" hidden="1" outlineLevel="1" x14ac:dyDescent="0.25">
      <c r="A607" s="79">
        <v>4092.00063</v>
      </c>
      <c r="B607" s="57" t="s">
        <v>675</v>
      </c>
      <c r="C607" s="68">
        <v>27836.48</v>
      </c>
      <c r="D607" s="68">
        <v>0</v>
      </c>
      <c r="E607" s="68">
        <v>0</v>
      </c>
      <c r="F607" s="68">
        <v>0</v>
      </c>
      <c r="G607" s="68">
        <v>0</v>
      </c>
      <c r="H607" s="68">
        <v>0</v>
      </c>
      <c r="I607" s="68">
        <v>0</v>
      </c>
      <c r="J607" s="68">
        <v>0</v>
      </c>
      <c r="K607" s="68">
        <v>0</v>
      </c>
      <c r="L607" s="68">
        <v>0</v>
      </c>
    </row>
    <row r="608" spans="1:17" hidden="1" outlineLevel="1" x14ac:dyDescent="0.25">
      <c r="A608" s="79">
        <v>4092.0006400000002</v>
      </c>
      <c r="B608" s="57" t="s">
        <v>935</v>
      </c>
      <c r="C608" s="68">
        <v>-218.37</v>
      </c>
      <c r="D608" s="68">
        <v>0</v>
      </c>
      <c r="E608" s="68">
        <v>-218.37</v>
      </c>
      <c r="F608" s="68">
        <v>0</v>
      </c>
      <c r="G608" s="68">
        <v>0</v>
      </c>
      <c r="H608" s="68">
        <v>0</v>
      </c>
      <c r="I608" s="68">
        <v>-218.37</v>
      </c>
      <c r="J608" s="68">
        <v>0</v>
      </c>
      <c r="K608" s="68">
        <v>-218.37</v>
      </c>
      <c r="L608" s="68">
        <v>0</v>
      </c>
    </row>
    <row r="609" spans="1:19" hidden="1" outlineLevel="1" x14ac:dyDescent="0.25">
      <c r="A609" s="79">
        <v>4092.00065</v>
      </c>
      <c r="B609" s="57" t="s">
        <v>681</v>
      </c>
      <c r="C609" s="68">
        <v>229.55</v>
      </c>
      <c r="D609" s="68">
        <v>0</v>
      </c>
      <c r="E609" s="68">
        <v>229.55</v>
      </c>
      <c r="F609" s="68">
        <v>0</v>
      </c>
      <c r="G609" s="68">
        <v>0</v>
      </c>
      <c r="H609" s="68">
        <v>0</v>
      </c>
      <c r="I609" s="68">
        <v>229.55</v>
      </c>
      <c r="J609" s="68">
        <v>0</v>
      </c>
      <c r="K609" s="68">
        <v>229.55</v>
      </c>
      <c r="L609" s="68">
        <v>0</v>
      </c>
    </row>
    <row r="610" spans="1:19" hidden="1" outlineLevel="1" x14ac:dyDescent="0.25">
      <c r="A610" s="79">
        <v>4092.0006600000002</v>
      </c>
      <c r="B610" s="57" t="s">
        <v>936</v>
      </c>
      <c r="C610" s="68">
        <v>2925.35</v>
      </c>
      <c r="D610" s="68">
        <v>0</v>
      </c>
      <c r="E610" s="68">
        <v>2925.35</v>
      </c>
      <c r="F610" s="68">
        <v>0</v>
      </c>
      <c r="G610" s="68">
        <v>0</v>
      </c>
      <c r="H610" s="68">
        <v>0</v>
      </c>
      <c r="I610" s="68">
        <v>2925.35</v>
      </c>
      <c r="J610" s="68">
        <v>0</v>
      </c>
      <c r="K610" s="68">
        <v>2925.35</v>
      </c>
      <c r="L610" s="68">
        <v>0</v>
      </c>
    </row>
    <row r="611" spans="1:19" hidden="1" outlineLevel="1" x14ac:dyDescent="0.25">
      <c r="A611" s="79">
        <v>4092.0006899999998</v>
      </c>
      <c r="B611" s="57" t="s">
        <v>937</v>
      </c>
      <c r="C611" s="68">
        <v>21.62</v>
      </c>
      <c r="D611" s="68">
        <v>0</v>
      </c>
      <c r="E611" s="68">
        <v>21.62</v>
      </c>
      <c r="F611" s="68">
        <v>0</v>
      </c>
      <c r="G611" s="68">
        <v>0</v>
      </c>
      <c r="H611" s="68">
        <v>0</v>
      </c>
      <c r="I611" s="68">
        <v>21.62</v>
      </c>
      <c r="J611" s="68">
        <v>0</v>
      </c>
      <c r="K611" s="68">
        <v>21.62</v>
      </c>
      <c r="L611" s="68">
        <v>0</v>
      </c>
    </row>
    <row r="612" spans="1:19" hidden="1" outlineLevel="1" x14ac:dyDescent="0.25">
      <c r="A612" s="79">
        <v>4092.0007000000001</v>
      </c>
      <c r="B612" s="57" t="s">
        <v>938</v>
      </c>
      <c r="C612" s="68">
        <v>295.31</v>
      </c>
      <c r="D612" s="68">
        <v>0</v>
      </c>
      <c r="E612" s="68">
        <v>295.31</v>
      </c>
      <c r="F612" s="68">
        <v>0</v>
      </c>
      <c r="G612" s="68">
        <v>0</v>
      </c>
      <c r="H612" s="68">
        <v>0</v>
      </c>
      <c r="I612" s="68">
        <v>295.31</v>
      </c>
      <c r="J612" s="68">
        <v>0</v>
      </c>
      <c r="K612" s="68">
        <v>295.31</v>
      </c>
      <c r="L612" s="68">
        <v>0</v>
      </c>
    </row>
    <row r="613" spans="1:19" hidden="1" outlineLevel="1" x14ac:dyDescent="0.25">
      <c r="A613" s="79">
        <v>4092.0007300000002</v>
      </c>
      <c r="B613" s="57" t="s">
        <v>939</v>
      </c>
      <c r="C613" s="68">
        <v>90</v>
      </c>
      <c r="D613" s="68">
        <v>0</v>
      </c>
      <c r="E613" s="68">
        <v>90</v>
      </c>
      <c r="F613" s="68">
        <v>0</v>
      </c>
      <c r="G613" s="68">
        <v>0</v>
      </c>
      <c r="H613" s="68">
        <v>0</v>
      </c>
      <c r="I613" s="68">
        <v>90</v>
      </c>
      <c r="J613" s="68">
        <v>0</v>
      </c>
      <c r="K613" s="68">
        <v>90</v>
      </c>
      <c r="L613" s="68">
        <v>0</v>
      </c>
    </row>
    <row r="614" spans="1:19" hidden="1" outlineLevel="1" x14ac:dyDescent="0.25">
      <c r="A614" s="79">
        <v>4092.00074</v>
      </c>
      <c r="B614" s="57" t="s">
        <v>940</v>
      </c>
      <c r="C614" s="68">
        <v>0</v>
      </c>
      <c r="D614" s="68">
        <v>0</v>
      </c>
      <c r="E614" s="68">
        <v>1752.92</v>
      </c>
      <c r="F614" s="68">
        <v>1752.92</v>
      </c>
      <c r="G614" s="68">
        <v>0</v>
      </c>
      <c r="H614" s="68">
        <v>0</v>
      </c>
      <c r="I614" s="68">
        <v>1752.92</v>
      </c>
      <c r="J614" s="68">
        <v>1752.92</v>
      </c>
      <c r="K614" s="68">
        <v>0</v>
      </c>
      <c r="L614" s="68">
        <v>0</v>
      </c>
    </row>
    <row r="615" spans="1:19" hidden="1" outlineLevel="1" x14ac:dyDescent="0.25">
      <c r="A615" s="79">
        <v>4092.0007599999999</v>
      </c>
      <c r="B615" s="57" t="s">
        <v>941</v>
      </c>
      <c r="C615" s="68">
        <v>0</v>
      </c>
      <c r="D615" s="68">
        <v>0</v>
      </c>
      <c r="E615" s="68">
        <v>100000</v>
      </c>
      <c r="F615" s="68">
        <v>0</v>
      </c>
      <c r="G615" s="68">
        <v>0</v>
      </c>
      <c r="H615" s="68">
        <v>0</v>
      </c>
      <c r="I615" s="68">
        <v>100000</v>
      </c>
      <c r="J615" s="68">
        <v>0</v>
      </c>
      <c r="K615" s="68">
        <v>100000</v>
      </c>
      <c r="L615" s="68">
        <v>0</v>
      </c>
    </row>
    <row r="616" spans="1:19" hidden="1" outlineLevel="1" x14ac:dyDescent="0.25">
      <c r="A616" s="79">
        <v>4092.0007700000001</v>
      </c>
      <c r="B616" s="57" t="s">
        <v>906</v>
      </c>
      <c r="C616" s="68">
        <v>0</v>
      </c>
      <c r="D616" s="68">
        <v>0</v>
      </c>
      <c r="E616" s="68">
        <v>12500</v>
      </c>
      <c r="F616" s="68">
        <v>0</v>
      </c>
      <c r="G616" s="68">
        <v>-12500</v>
      </c>
      <c r="H616" s="68">
        <v>0</v>
      </c>
      <c r="I616" s="68">
        <v>0</v>
      </c>
      <c r="J616" s="68">
        <v>0</v>
      </c>
      <c r="K616" s="68">
        <v>0</v>
      </c>
      <c r="L616" s="68">
        <v>0</v>
      </c>
    </row>
    <row r="617" spans="1:19" hidden="1" outlineLevel="1" x14ac:dyDescent="0.25">
      <c r="A617" s="79">
        <v>4092.0007799999998</v>
      </c>
      <c r="B617" s="57" t="s">
        <v>942</v>
      </c>
      <c r="C617" s="68">
        <v>0</v>
      </c>
      <c r="D617" s="68">
        <v>0</v>
      </c>
      <c r="E617" s="68">
        <v>2521.0100000000002</v>
      </c>
      <c r="F617" s="68">
        <v>0</v>
      </c>
      <c r="G617" s="68">
        <v>-2521.0100000000002</v>
      </c>
      <c r="H617" s="68">
        <v>0</v>
      </c>
      <c r="I617" s="68">
        <v>0</v>
      </c>
      <c r="J617" s="68">
        <v>0</v>
      </c>
      <c r="K617" s="68">
        <v>0</v>
      </c>
      <c r="L617" s="68">
        <v>0</v>
      </c>
    </row>
    <row r="618" spans="1:19" hidden="1" outlineLevel="1" x14ac:dyDescent="0.25">
      <c r="A618" s="79">
        <v>4092.0007900000001</v>
      </c>
      <c r="B618" s="57" t="s">
        <v>943</v>
      </c>
      <c r="C618" s="68">
        <v>0</v>
      </c>
      <c r="D618" s="68">
        <v>0</v>
      </c>
      <c r="E618" s="68">
        <v>0</v>
      </c>
      <c r="F618" s="68">
        <v>0</v>
      </c>
      <c r="G618" s="68">
        <v>99528</v>
      </c>
      <c r="H618" s="68">
        <v>0</v>
      </c>
      <c r="I618" s="68">
        <v>99528</v>
      </c>
      <c r="J618" s="68">
        <v>0</v>
      </c>
      <c r="K618" s="68">
        <v>99528</v>
      </c>
      <c r="L618" s="68">
        <v>0</v>
      </c>
    </row>
    <row r="619" spans="1:19" collapsed="1" x14ac:dyDescent="0.25">
      <c r="A619" s="67">
        <v>4111</v>
      </c>
      <c r="B619" s="57" t="s">
        <v>121</v>
      </c>
      <c r="C619" s="68">
        <v>5128441.13</v>
      </c>
      <c r="D619" s="68">
        <v>0</v>
      </c>
      <c r="E619" s="68">
        <v>55857810.310000002</v>
      </c>
      <c r="F619" s="68">
        <v>44711519.579999998</v>
      </c>
      <c r="G619" s="68">
        <v>14429036.75</v>
      </c>
      <c r="H619" s="68">
        <v>5371236.3799999999</v>
      </c>
      <c r="I619" s="68">
        <v>70286847.060000002</v>
      </c>
      <c r="J619" s="68">
        <v>50082755.960000001</v>
      </c>
      <c r="K619" s="68">
        <v>20204091.100000001</v>
      </c>
      <c r="L619" s="68">
        <v>0</v>
      </c>
      <c r="Q619" s="59">
        <f t="shared" si="3"/>
        <v>20204091.100000001</v>
      </c>
      <c r="S619" s="60">
        <f>Q619+Q605+Q112+Q708+Q718+Q842</f>
        <v>38880711.969999999</v>
      </c>
    </row>
    <row r="620" spans="1:19" hidden="1" outlineLevel="1" x14ac:dyDescent="0.25">
      <c r="A620" s="79">
        <v>4111.0002699999995</v>
      </c>
      <c r="B620" s="57" t="s">
        <v>944</v>
      </c>
      <c r="C620" s="68">
        <v>48081.95</v>
      </c>
      <c r="D620" s="68">
        <v>0</v>
      </c>
      <c r="E620" s="68">
        <v>256724.65</v>
      </c>
      <c r="F620" s="68">
        <v>240850.05</v>
      </c>
      <c r="G620" s="68">
        <v>19842.060000000001</v>
      </c>
      <c r="H620" s="68">
        <v>15874.6</v>
      </c>
      <c r="I620" s="68">
        <v>276566.71000000002</v>
      </c>
      <c r="J620" s="68">
        <v>256724.65</v>
      </c>
      <c r="K620" s="68">
        <v>19842.060000000001</v>
      </c>
      <c r="L620" s="68">
        <v>0</v>
      </c>
    </row>
    <row r="621" spans="1:19" hidden="1" outlineLevel="1" x14ac:dyDescent="0.25">
      <c r="A621" s="79">
        <v>4111.0005700000002</v>
      </c>
      <c r="B621" s="57" t="s">
        <v>945</v>
      </c>
      <c r="C621" s="68">
        <v>2429701.54</v>
      </c>
      <c r="D621" s="68">
        <v>0</v>
      </c>
      <c r="E621" s="68">
        <v>5394310.46</v>
      </c>
      <c r="F621" s="68">
        <v>4709084.66</v>
      </c>
      <c r="G621" s="68">
        <v>122999.59</v>
      </c>
      <c r="H621" s="68">
        <v>285132.33</v>
      </c>
      <c r="I621" s="68">
        <v>5517310.0499999998</v>
      </c>
      <c r="J621" s="68">
        <v>4994216.99</v>
      </c>
      <c r="K621" s="68">
        <v>523093.06</v>
      </c>
      <c r="L621" s="68">
        <v>0</v>
      </c>
    </row>
    <row r="622" spans="1:19" hidden="1" outlineLevel="1" x14ac:dyDescent="0.25">
      <c r="A622" s="79">
        <v>4111.0005899999996</v>
      </c>
      <c r="B622" s="57" t="s">
        <v>946</v>
      </c>
      <c r="C622" s="68">
        <v>-0.01</v>
      </c>
      <c r="D622" s="68">
        <v>0</v>
      </c>
      <c r="E622" s="68">
        <v>679094.09</v>
      </c>
      <c r="F622" s="68">
        <v>189420.24</v>
      </c>
      <c r="G622" s="68">
        <v>0</v>
      </c>
      <c r="H622" s="68">
        <v>489673.86</v>
      </c>
      <c r="I622" s="68">
        <v>679094.09</v>
      </c>
      <c r="J622" s="68">
        <v>679094.1</v>
      </c>
      <c r="K622" s="68">
        <v>-0.01</v>
      </c>
      <c r="L622" s="68">
        <v>0</v>
      </c>
    </row>
    <row r="623" spans="1:19" hidden="1" outlineLevel="1" x14ac:dyDescent="0.25">
      <c r="A623" s="79">
        <v>4111.0007599999999</v>
      </c>
      <c r="B623" s="57" t="s">
        <v>569</v>
      </c>
      <c r="C623" s="68">
        <v>115999.55</v>
      </c>
      <c r="D623" s="68">
        <v>0</v>
      </c>
      <c r="E623" s="68">
        <v>115999.55</v>
      </c>
      <c r="F623" s="68">
        <v>0</v>
      </c>
      <c r="G623" s="68">
        <v>0</v>
      </c>
      <c r="H623" s="68">
        <v>0</v>
      </c>
      <c r="I623" s="68">
        <v>115999.55</v>
      </c>
      <c r="J623" s="68">
        <v>0</v>
      </c>
      <c r="K623" s="68">
        <v>115999.55</v>
      </c>
      <c r="L623" s="68">
        <v>0</v>
      </c>
    </row>
    <row r="624" spans="1:19" hidden="1" outlineLevel="1" x14ac:dyDescent="0.25">
      <c r="A624" s="79">
        <v>4111.0007900000001</v>
      </c>
      <c r="B624" s="57" t="s">
        <v>947</v>
      </c>
      <c r="C624" s="68">
        <v>-0.2</v>
      </c>
      <c r="D624" s="68">
        <v>0</v>
      </c>
      <c r="E624" s="68">
        <v>-0.2</v>
      </c>
      <c r="F624" s="68">
        <v>0</v>
      </c>
      <c r="G624" s="68">
        <v>0</v>
      </c>
      <c r="H624" s="68">
        <v>0</v>
      </c>
      <c r="I624" s="68">
        <v>-0.2</v>
      </c>
      <c r="J624" s="68">
        <v>0</v>
      </c>
      <c r="K624" s="68">
        <v>-0.2</v>
      </c>
      <c r="L624" s="68">
        <v>0</v>
      </c>
    </row>
    <row r="625" spans="1:12" hidden="1" outlineLevel="1" x14ac:dyDescent="0.25">
      <c r="A625" s="79">
        <v>4111.0010300000004</v>
      </c>
      <c r="B625" s="57" t="s">
        <v>948</v>
      </c>
      <c r="C625" s="68">
        <v>165083.6</v>
      </c>
      <c r="D625" s="68">
        <v>0</v>
      </c>
      <c r="E625" s="68">
        <v>165083.6</v>
      </c>
      <c r="F625" s="68">
        <v>0</v>
      </c>
      <c r="G625" s="68">
        <v>0</v>
      </c>
      <c r="H625" s="68">
        <v>0</v>
      </c>
      <c r="I625" s="68">
        <v>165083.6</v>
      </c>
      <c r="J625" s="68">
        <v>0</v>
      </c>
      <c r="K625" s="68">
        <v>165083.6</v>
      </c>
      <c r="L625" s="68">
        <v>0</v>
      </c>
    </row>
    <row r="626" spans="1:12" hidden="1" outlineLevel="1" x14ac:dyDescent="0.25">
      <c r="A626" s="79">
        <v>4111.0010400000001</v>
      </c>
      <c r="B626" s="57" t="s">
        <v>949</v>
      </c>
      <c r="C626" s="68">
        <v>166952.70000000001</v>
      </c>
      <c r="D626" s="68">
        <v>0</v>
      </c>
      <c r="E626" s="68">
        <v>9194070.0800000001</v>
      </c>
      <c r="F626" s="68">
        <v>9168187.5800000001</v>
      </c>
      <c r="G626" s="68">
        <v>920788.43</v>
      </c>
      <c r="H626" s="68">
        <v>894905.93</v>
      </c>
      <c r="I626" s="68">
        <v>10114858.51</v>
      </c>
      <c r="J626" s="68">
        <v>10063093.51</v>
      </c>
      <c r="K626" s="68">
        <v>51765</v>
      </c>
      <c r="L626" s="68">
        <v>0</v>
      </c>
    </row>
    <row r="627" spans="1:12" hidden="1" outlineLevel="1" x14ac:dyDescent="0.25">
      <c r="A627" s="79">
        <v>4111.0010499999999</v>
      </c>
      <c r="B627" s="57" t="s">
        <v>950</v>
      </c>
      <c r="C627" s="68">
        <v>0</v>
      </c>
      <c r="D627" s="68">
        <v>0</v>
      </c>
      <c r="E627" s="68">
        <v>177035.81</v>
      </c>
      <c r="F627" s="68">
        <v>177035.81</v>
      </c>
      <c r="G627" s="68">
        <v>0</v>
      </c>
      <c r="H627" s="68">
        <v>0</v>
      </c>
      <c r="I627" s="68">
        <v>177035.81</v>
      </c>
      <c r="J627" s="68">
        <v>177035.81</v>
      </c>
      <c r="K627" s="68">
        <v>0</v>
      </c>
      <c r="L627" s="68">
        <v>0</v>
      </c>
    </row>
    <row r="628" spans="1:12" hidden="1" outlineLevel="1" x14ac:dyDescent="0.25">
      <c r="A628" s="79">
        <v>4111.0010899999997</v>
      </c>
      <c r="B628" s="57" t="s">
        <v>951</v>
      </c>
      <c r="C628" s="68">
        <v>28.61</v>
      </c>
      <c r="D628" s="68">
        <v>0</v>
      </c>
      <c r="E628" s="68">
        <v>35.72</v>
      </c>
      <c r="F628" s="68">
        <v>9.84</v>
      </c>
      <c r="G628" s="68">
        <v>17.91</v>
      </c>
      <c r="H628" s="68">
        <v>0</v>
      </c>
      <c r="I628" s="68">
        <v>53.63</v>
      </c>
      <c r="J628" s="68">
        <v>9.84</v>
      </c>
      <c r="K628" s="68">
        <v>43.79</v>
      </c>
      <c r="L628" s="68">
        <v>0</v>
      </c>
    </row>
    <row r="629" spans="1:12" hidden="1" outlineLevel="1" x14ac:dyDescent="0.25">
      <c r="A629" s="79">
        <v>4111.0011000000004</v>
      </c>
      <c r="B629" s="57" t="s">
        <v>952</v>
      </c>
      <c r="C629" s="68">
        <v>3161.2</v>
      </c>
      <c r="D629" s="68">
        <v>0</v>
      </c>
      <c r="E629" s="68">
        <v>91136.68</v>
      </c>
      <c r="F629" s="68">
        <v>80926.58</v>
      </c>
      <c r="G629" s="68">
        <v>5571.64</v>
      </c>
      <c r="H629" s="68">
        <v>4499.4399999999996</v>
      </c>
      <c r="I629" s="68">
        <v>96708.32</v>
      </c>
      <c r="J629" s="68">
        <v>85426.02</v>
      </c>
      <c r="K629" s="68">
        <v>11282.3</v>
      </c>
      <c r="L629" s="68">
        <v>0</v>
      </c>
    </row>
    <row r="630" spans="1:12" hidden="1" outlineLevel="1" x14ac:dyDescent="0.25">
      <c r="A630" s="79">
        <v>4111.0011100000002</v>
      </c>
      <c r="B630" s="57" t="s">
        <v>953</v>
      </c>
      <c r="C630" s="68">
        <v>27080</v>
      </c>
      <c r="D630" s="68">
        <v>0</v>
      </c>
      <c r="E630" s="68">
        <v>481319.54</v>
      </c>
      <c r="F630" s="68">
        <v>403912.82</v>
      </c>
      <c r="G630" s="68">
        <v>40721</v>
      </c>
      <c r="H630" s="68">
        <v>40716.9</v>
      </c>
      <c r="I630" s="68">
        <v>522040.54</v>
      </c>
      <c r="J630" s="68">
        <v>444629.72</v>
      </c>
      <c r="K630" s="68">
        <v>77410.820000000007</v>
      </c>
      <c r="L630" s="68">
        <v>0</v>
      </c>
    </row>
    <row r="631" spans="1:12" hidden="1" outlineLevel="1" x14ac:dyDescent="0.25">
      <c r="A631" s="79">
        <v>4111.0011199999999</v>
      </c>
      <c r="B631" s="57" t="s">
        <v>954</v>
      </c>
      <c r="C631" s="68">
        <v>0.56999999999999995</v>
      </c>
      <c r="D631" s="68">
        <v>0</v>
      </c>
      <c r="E631" s="68">
        <v>0.56999999999999995</v>
      </c>
      <c r="F631" s="68">
        <v>0</v>
      </c>
      <c r="G631" s="68">
        <v>0</v>
      </c>
      <c r="H631" s="68">
        <v>0</v>
      </c>
      <c r="I631" s="68">
        <v>0.56999999999999995</v>
      </c>
      <c r="J631" s="68">
        <v>0</v>
      </c>
      <c r="K631" s="68">
        <v>0.56999999999999995</v>
      </c>
      <c r="L631" s="68">
        <v>0</v>
      </c>
    </row>
    <row r="632" spans="1:12" hidden="1" outlineLevel="1" x14ac:dyDescent="0.25">
      <c r="A632" s="79">
        <v>4111.0011299999996</v>
      </c>
      <c r="B632" s="57" t="s">
        <v>955</v>
      </c>
      <c r="C632" s="68">
        <v>24928.68</v>
      </c>
      <c r="D632" s="68">
        <v>0</v>
      </c>
      <c r="E632" s="68">
        <v>182345.22</v>
      </c>
      <c r="F632" s="68">
        <v>154066.76999999999</v>
      </c>
      <c r="G632" s="68">
        <v>10134.91</v>
      </c>
      <c r="H632" s="68">
        <v>13363.99</v>
      </c>
      <c r="I632" s="68">
        <v>192480.13</v>
      </c>
      <c r="J632" s="68">
        <v>167430.76</v>
      </c>
      <c r="K632" s="68">
        <v>25049.37</v>
      </c>
      <c r="L632" s="68">
        <v>0</v>
      </c>
    </row>
    <row r="633" spans="1:12" hidden="1" outlineLevel="1" x14ac:dyDescent="0.25">
      <c r="A633" s="79">
        <v>4111.00119</v>
      </c>
      <c r="B633" s="57" t="s">
        <v>956</v>
      </c>
      <c r="C633" s="68">
        <v>39.799999999999997</v>
      </c>
      <c r="D633" s="68">
        <v>0</v>
      </c>
      <c r="E633" s="68">
        <v>39.869999999999997</v>
      </c>
      <c r="F633" s="68">
        <v>7.0000000000000007E-2</v>
      </c>
      <c r="G633" s="68">
        <v>0</v>
      </c>
      <c r="H633" s="68">
        <v>0.01</v>
      </c>
      <c r="I633" s="68">
        <v>39.869999999999997</v>
      </c>
      <c r="J633" s="68">
        <v>0.08</v>
      </c>
      <c r="K633" s="68">
        <v>39.79</v>
      </c>
      <c r="L633" s="68">
        <v>0</v>
      </c>
    </row>
    <row r="634" spans="1:12" hidden="1" outlineLevel="1" x14ac:dyDescent="0.25">
      <c r="A634" s="79">
        <v>4111.0011999999997</v>
      </c>
      <c r="B634" s="57" t="s">
        <v>957</v>
      </c>
      <c r="C634" s="68">
        <v>0</v>
      </c>
      <c r="D634" s="68">
        <v>0</v>
      </c>
      <c r="E634" s="68">
        <v>47636.28</v>
      </c>
      <c r="F634" s="68">
        <v>47636.28</v>
      </c>
      <c r="G634" s="68">
        <v>19195.73</v>
      </c>
      <c r="H634" s="68">
        <v>0</v>
      </c>
      <c r="I634" s="68">
        <v>66832.009999999995</v>
      </c>
      <c r="J634" s="68">
        <v>47636.28</v>
      </c>
      <c r="K634" s="68">
        <v>19195.73</v>
      </c>
      <c r="L634" s="68">
        <v>0</v>
      </c>
    </row>
    <row r="635" spans="1:12" hidden="1" outlineLevel="1" x14ac:dyDescent="0.25">
      <c r="A635" s="79">
        <v>4111.0012100000004</v>
      </c>
      <c r="B635" s="57" t="s">
        <v>958</v>
      </c>
      <c r="C635" s="68">
        <v>-4.74</v>
      </c>
      <c r="D635" s="68">
        <v>0</v>
      </c>
      <c r="E635" s="68">
        <v>-4.74</v>
      </c>
      <c r="F635" s="68">
        <v>0</v>
      </c>
      <c r="G635" s="68">
        <v>0</v>
      </c>
      <c r="H635" s="68">
        <v>0</v>
      </c>
      <c r="I635" s="68">
        <v>-4.74</v>
      </c>
      <c r="J635" s="68">
        <v>0</v>
      </c>
      <c r="K635" s="68">
        <v>-4.74</v>
      </c>
      <c r="L635" s="68">
        <v>0</v>
      </c>
    </row>
    <row r="636" spans="1:12" hidden="1" outlineLevel="1" x14ac:dyDescent="0.25">
      <c r="A636" s="79">
        <v>4111.0013099999996</v>
      </c>
      <c r="B636" s="57" t="s">
        <v>959</v>
      </c>
      <c r="C636" s="68">
        <v>-2.65</v>
      </c>
      <c r="D636" s="68">
        <v>0</v>
      </c>
      <c r="E636" s="68">
        <v>-2.65</v>
      </c>
      <c r="F636" s="68">
        <v>0</v>
      </c>
      <c r="G636" s="68">
        <v>0</v>
      </c>
      <c r="H636" s="68">
        <v>0</v>
      </c>
      <c r="I636" s="68">
        <v>-2.65</v>
      </c>
      <c r="J636" s="68">
        <v>0</v>
      </c>
      <c r="K636" s="68">
        <v>-2.65</v>
      </c>
      <c r="L636" s="68">
        <v>0</v>
      </c>
    </row>
    <row r="637" spans="1:12" hidden="1" outlineLevel="1" x14ac:dyDescent="0.25">
      <c r="A637" s="79">
        <v>4111.0013200000003</v>
      </c>
      <c r="B637" s="57" t="s">
        <v>960</v>
      </c>
      <c r="C637" s="68">
        <v>0.65</v>
      </c>
      <c r="D637" s="68">
        <v>0</v>
      </c>
      <c r="E637" s="68">
        <v>0.65</v>
      </c>
      <c r="F637" s="68">
        <v>0</v>
      </c>
      <c r="G637" s="68">
        <v>0</v>
      </c>
      <c r="H637" s="68">
        <v>0</v>
      </c>
      <c r="I637" s="68">
        <v>0.65</v>
      </c>
      <c r="J637" s="68">
        <v>0</v>
      </c>
      <c r="K637" s="68">
        <v>0.65</v>
      </c>
      <c r="L637" s="68">
        <v>0</v>
      </c>
    </row>
    <row r="638" spans="1:12" hidden="1" outlineLevel="1" x14ac:dyDescent="0.25">
      <c r="A638" s="79">
        <v>4111.0013399999998</v>
      </c>
      <c r="B638" s="57" t="s">
        <v>961</v>
      </c>
      <c r="C638" s="68">
        <v>0.01</v>
      </c>
      <c r="D638" s="68">
        <v>0</v>
      </c>
      <c r="E638" s="68">
        <v>0.01</v>
      </c>
      <c r="F638" s="68">
        <v>0</v>
      </c>
      <c r="G638" s="68">
        <v>0</v>
      </c>
      <c r="H638" s="68">
        <v>0</v>
      </c>
      <c r="I638" s="68">
        <v>0.01</v>
      </c>
      <c r="J638" s="68">
        <v>0</v>
      </c>
      <c r="K638" s="68">
        <v>0.01</v>
      </c>
      <c r="L638" s="68">
        <v>0</v>
      </c>
    </row>
    <row r="639" spans="1:12" hidden="1" outlineLevel="1" x14ac:dyDescent="0.25">
      <c r="A639" s="79">
        <v>4111.00137</v>
      </c>
      <c r="B639" s="57" t="s">
        <v>962</v>
      </c>
      <c r="C639" s="68">
        <v>1042589.39</v>
      </c>
      <c r="D639" s="68">
        <v>0</v>
      </c>
      <c r="E639" s="68">
        <v>6322358.5999999996</v>
      </c>
      <c r="F639" s="68">
        <v>5102777.1100000003</v>
      </c>
      <c r="G639" s="68">
        <v>712169.42</v>
      </c>
      <c r="H639" s="68">
        <v>530697</v>
      </c>
      <c r="I639" s="68">
        <v>7034528.0199999996</v>
      </c>
      <c r="J639" s="68">
        <v>5633474.1100000003</v>
      </c>
      <c r="K639" s="68">
        <v>1401053.91</v>
      </c>
      <c r="L639" s="68">
        <v>0</v>
      </c>
    </row>
    <row r="640" spans="1:12" hidden="1" outlineLevel="1" x14ac:dyDescent="0.25">
      <c r="A640" s="79">
        <v>4111.0014000000001</v>
      </c>
      <c r="B640" s="57" t="s">
        <v>963</v>
      </c>
      <c r="C640" s="68">
        <v>48298.47</v>
      </c>
      <c r="D640" s="68">
        <v>0</v>
      </c>
      <c r="E640" s="68">
        <v>606088.87</v>
      </c>
      <c r="F640" s="68">
        <v>555756.99</v>
      </c>
      <c r="G640" s="68">
        <v>50331.88</v>
      </c>
      <c r="H640" s="68">
        <v>50331.88</v>
      </c>
      <c r="I640" s="68">
        <v>656420.75</v>
      </c>
      <c r="J640" s="68">
        <v>606088.87</v>
      </c>
      <c r="K640" s="68">
        <v>50331.88</v>
      </c>
      <c r="L640" s="68">
        <v>0</v>
      </c>
    </row>
    <row r="641" spans="1:12" hidden="1" outlineLevel="1" x14ac:dyDescent="0.25">
      <c r="A641" s="79">
        <v>4111.0014799999999</v>
      </c>
      <c r="B641" s="57" t="s">
        <v>964</v>
      </c>
      <c r="C641" s="68">
        <v>0</v>
      </c>
      <c r="D641" s="68">
        <v>0</v>
      </c>
      <c r="E641" s="68">
        <v>14781.29</v>
      </c>
      <c r="F641" s="68">
        <v>13840.88</v>
      </c>
      <c r="G641" s="68">
        <v>134.24</v>
      </c>
      <c r="H641" s="68">
        <v>0.24</v>
      </c>
      <c r="I641" s="68">
        <v>14915.53</v>
      </c>
      <c r="J641" s="68">
        <v>13841.12</v>
      </c>
      <c r="K641" s="68">
        <v>1074.4100000000001</v>
      </c>
      <c r="L641" s="68">
        <v>0</v>
      </c>
    </row>
    <row r="642" spans="1:12" hidden="1" outlineLevel="1" x14ac:dyDescent="0.25">
      <c r="A642" s="79">
        <v>4111.0015100000001</v>
      </c>
      <c r="B642" s="57" t="s">
        <v>965</v>
      </c>
      <c r="C642" s="68">
        <v>1.31</v>
      </c>
      <c r="D642" s="68">
        <v>0</v>
      </c>
      <c r="E642" s="68">
        <v>31964.87</v>
      </c>
      <c r="F642" s="68">
        <v>0</v>
      </c>
      <c r="G642" s="68">
        <v>0</v>
      </c>
      <c r="H642" s="68">
        <v>0</v>
      </c>
      <c r="I642" s="68">
        <v>31964.87</v>
      </c>
      <c r="J642" s="68">
        <v>0</v>
      </c>
      <c r="K642" s="68">
        <v>31964.87</v>
      </c>
      <c r="L642" s="68">
        <v>0</v>
      </c>
    </row>
    <row r="643" spans="1:12" hidden="1" outlineLevel="1" x14ac:dyDescent="0.25">
      <c r="A643" s="79">
        <v>4111.00162</v>
      </c>
      <c r="B643" s="57" t="s">
        <v>966</v>
      </c>
      <c r="C643" s="68">
        <v>151119.95000000001</v>
      </c>
      <c r="D643" s="68">
        <v>0</v>
      </c>
      <c r="E643" s="68">
        <v>1972035.41</v>
      </c>
      <c r="F643" s="68">
        <v>1807871.85</v>
      </c>
      <c r="G643" s="68">
        <v>176381.45</v>
      </c>
      <c r="H643" s="68">
        <v>164269.87</v>
      </c>
      <c r="I643" s="68">
        <v>2148416.86</v>
      </c>
      <c r="J643" s="68">
        <v>1972141.72</v>
      </c>
      <c r="K643" s="68">
        <v>176275.14</v>
      </c>
      <c r="L643" s="68">
        <v>0</v>
      </c>
    </row>
    <row r="644" spans="1:12" hidden="1" outlineLevel="1" x14ac:dyDescent="0.25">
      <c r="A644" s="79">
        <v>4111.0016400000004</v>
      </c>
      <c r="B644" s="57" t="s">
        <v>967</v>
      </c>
      <c r="C644" s="68">
        <v>-0.5</v>
      </c>
      <c r="D644" s="68">
        <v>0</v>
      </c>
      <c r="E644" s="68">
        <v>-0.5</v>
      </c>
      <c r="F644" s="68">
        <v>0</v>
      </c>
      <c r="G644" s="68">
        <v>0</v>
      </c>
      <c r="H644" s="68">
        <v>0</v>
      </c>
      <c r="I644" s="68">
        <v>-0.5</v>
      </c>
      <c r="J644" s="68">
        <v>0</v>
      </c>
      <c r="K644" s="68">
        <v>-0.5</v>
      </c>
      <c r="L644" s="68">
        <v>0</v>
      </c>
    </row>
    <row r="645" spans="1:12" hidden="1" outlineLevel="1" x14ac:dyDescent="0.25">
      <c r="A645" s="79">
        <v>4111.0017099999995</v>
      </c>
      <c r="B645" s="57" t="s">
        <v>968</v>
      </c>
      <c r="C645" s="68">
        <v>66074.559999999998</v>
      </c>
      <c r="D645" s="68">
        <v>0</v>
      </c>
      <c r="E645" s="68">
        <v>445130.59</v>
      </c>
      <c r="F645" s="68">
        <v>376375.66</v>
      </c>
      <c r="G645" s="68">
        <v>34388.86</v>
      </c>
      <c r="H645" s="68">
        <v>34384.03</v>
      </c>
      <c r="I645" s="68">
        <v>479519.45</v>
      </c>
      <c r="J645" s="68">
        <v>410759.69</v>
      </c>
      <c r="K645" s="68">
        <v>68759.759999999995</v>
      </c>
      <c r="L645" s="68">
        <v>0</v>
      </c>
    </row>
    <row r="646" spans="1:12" hidden="1" outlineLevel="1" x14ac:dyDescent="0.25">
      <c r="A646" s="79">
        <v>4111.00173</v>
      </c>
      <c r="B646" s="57" t="s">
        <v>969</v>
      </c>
      <c r="C646" s="68">
        <v>0</v>
      </c>
      <c r="D646" s="68">
        <v>0</v>
      </c>
      <c r="E646" s="68">
        <v>76758.009999999995</v>
      </c>
      <c r="F646" s="68">
        <v>76758.009999999995</v>
      </c>
      <c r="G646" s="68">
        <v>5447.62</v>
      </c>
      <c r="H646" s="68">
        <v>0</v>
      </c>
      <c r="I646" s="68">
        <v>82205.63</v>
      </c>
      <c r="J646" s="68">
        <v>76758.009999999995</v>
      </c>
      <c r="K646" s="68">
        <v>5447.62</v>
      </c>
      <c r="L646" s="68">
        <v>0</v>
      </c>
    </row>
    <row r="647" spans="1:12" hidden="1" outlineLevel="1" x14ac:dyDescent="0.25">
      <c r="A647" s="79">
        <v>4111.0017900000003</v>
      </c>
      <c r="B647" s="57" t="s">
        <v>970</v>
      </c>
      <c r="C647" s="68">
        <v>18838.11</v>
      </c>
      <c r="D647" s="68">
        <v>0</v>
      </c>
      <c r="E647" s="68">
        <v>228150.95</v>
      </c>
      <c r="F647" s="68">
        <v>207753.45</v>
      </c>
      <c r="G647" s="68">
        <v>19385.8</v>
      </c>
      <c r="H647" s="68">
        <v>39783.300000000003</v>
      </c>
      <c r="I647" s="68">
        <v>247536.75</v>
      </c>
      <c r="J647" s="68">
        <v>247536.75</v>
      </c>
      <c r="K647" s="68">
        <v>0</v>
      </c>
      <c r="L647" s="68">
        <v>0</v>
      </c>
    </row>
    <row r="648" spans="1:12" hidden="1" outlineLevel="1" x14ac:dyDescent="0.25">
      <c r="A648" s="79">
        <v>4111.0018</v>
      </c>
      <c r="B648" s="57" t="s">
        <v>971</v>
      </c>
      <c r="C648" s="68">
        <v>0.02</v>
      </c>
      <c r="D648" s="68">
        <v>0</v>
      </c>
      <c r="E648" s="68">
        <v>1017191.54</v>
      </c>
      <c r="F648" s="68">
        <v>1017191.54</v>
      </c>
      <c r="G648" s="68">
        <v>0</v>
      </c>
      <c r="H648" s="68">
        <v>0</v>
      </c>
      <c r="I648" s="68">
        <v>1017191.54</v>
      </c>
      <c r="J648" s="68">
        <v>1017191.54</v>
      </c>
      <c r="K648" s="68">
        <v>0</v>
      </c>
      <c r="L648" s="68">
        <v>0</v>
      </c>
    </row>
    <row r="649" spans="1:12" hidden="1" outlineLevel="1" x14ac:dyDescent="0.25">
      <c r="A649" s="79">
        <v>4111.0018099999998</v>
      </c>
      <c r="B649" s="57" t="s">
        <v>972</v>
      </c>
      <c r="C649" s="68">
        <v>47309.2</v>
      </c>
      <c r="D649" s="68">
        <v>0</v>
      </c>
      <c r="E649" s="68">
        <v>372379.88</v>
      </c>
      <c r="F649" s="68">
        <v>341126.01</v>
      </c>
      <c r="G649" s="68">
        <v>22930.37</v>
      </c>
      <c r="H649" s="68">
        <v>0</v>
      </c>
      <c r="I649" s="68">
        <v>395310.25</v>
      </c>
      <c r="J649" s="68">
        <v>341126.01</v>
      </c>
      <c r="K649" s="68">
        <v>54184.24</v>
      </c>
      <c r="L649" s="68">
        <v>0</v>
      </c>
    </row>
    <row r="650" spans="1:12" hidden="1" outlineLevel="1" x14ac:dyDescent="0.25">
      <c r="A650" s="79">
        <v>4111.0018200000004</v>
      </c>
      <c r="B650" s="57" t="s">
        <v>973</v>
      </c>
      <c r="C650" s="68">
        <v>444.05</v>
      </c>
      <c r="D650" s="68">
        <v>0</v>
      </c>
      <c r="E650" s="68">
        <v>71624.800000000003</v>
      </c>
      <c r="F650" s="68">
        <v>71180.639999999999</v>
      </c>
      <c r="G650" s="68">
        <v>444.14</v>
      </c>
      <c r="H650" s="68">
        <v>444.16</v>
      </c>
      <c r="I650" s="68">
        <v>72068.94</v>
      </c>
      <c r="J650" s="68">
        <v>71624.800000000003</v>
      </c>
      <c r="K650" s="68">
        <v>444.14</v>
      </c>
      <c r="L650" s="68">
        <v>0</v>
      </c>
    </row>
    <row r="651" spans="1:12" hidden="1" outlineLevel="1" x14ac:dyDescent="0.25">
      <c r="A651" s="79">
        <v>4111.0018399999999</v>
      </c>
      <c r="B651" s="57" t="s">
        <v>974</v>
      </c>
      <c r="C651" s="68">
        <v>1074.02</v>
      </c>
      <c r="D651" s="68">
        <v>0</v>
      </c>
      <c r="E651" s="68">
        <v>3358.22</v>
      </c>
      <c r="F651" s="68">
        <v>3156.68</v>
      </c>
      <c r="G651" s="68">
        <v>67.150000000000006</v>
      </c>
      <c r="H651" s="68">
        <v>201.54</v>
      </c>
      <c r="I651" s="68">
        <v>3425.37</v>
      </c>
      <c r="J651" s="68">
        <v>3358.22</v>
      </c>
      <c r="K651" s="68">
        <v>67.150000000000006</v>
      </c>
      <c r="L651" s="68">
        <v>0</v>
      </c>
    </row>
    <row r="652" spans="1:12" hidden="1" outlineLevel="1" x14ac:dyDescent="0.25">
      <c r="A652" s="79">
        <v>4111.0018799999998</v>
      </c>
      <c r="B652" s="57" t="s">
        <v>975</v>
      </c>
      <c r="C652" s="68">
        <v>0</v>
      </c>
      <c r="D652" s="68">
        <v>0</v>
      </c>
      <c r="E652" s="68">
        <v>40059.07</v>
      </c>
      <c r="F652" s="68">
        <v>40059.07</v>
      </c>
      <c r="G652" s="68">
        <v>0</v>
      </c>
      <c r="H652" s="68">
        <v>0</v>
      </c>
      <c r="I652" s="68">
        <v>40059.07</v>
      </c>
      <c r="J652" s="68">
        <v>40059.07</v>
      </c>
      <c r="K652" s="68">
        <v>0</v>
      </c>
      <c r="L652" s="68">
        <v>0</v>
      </c>
    </row>
    <row r="653" spans="1:12" hidden="1" outlineLevel="1" x14ac:dyDescent="0.25">
      <c r="A653" s="79">
        <v>4111.0019199999997</v>
      </c>
      <c r="B653" s="57" t="s">
        <v>976</v>
      </c>
      <c r="C653" s="68">
        <v>8.16</v>
      </c>
      <c r="D653" s="68">
        <v>0</v>
      </c>
      <c r="E653" s="68">
        <v>8.16</v>
      </c>
      <c r="F653" s="68">
        <v>0</v>
      </c>
      <c r="G653" s="68">
        <v>0</v>
      </c>
      <c r="H653" s="68">
        <v>0</v>
      </c>
      <c r="I653" s="68">
        <v>8.16</v>
      </c>
      <c r="J653" s="68">
        <v>0</v>
      </c>
      <c r="K653" s="68">
        <v>8.16</v>
      </c>
      <c r="L653" s="68">
        <v>0</v>
      </c>
    </row>
    <row r="654" spans="1:12" hidden="1" outlineLevel="1" x14ac:dyDescent="0.25">
      <c r="A654" s="79">
        <v>4111.0019499999999</v>
      </c>
      <c r="B654" s="57" t="s">
        <v>977</v>
      </c>
      <c r="C654" s="68">
        <v>0.01</v>
      </c>
      <c r="D654" s="68">
        <v>0</v>
      </c>
      <c r="E654" s="68">
        <v>0.01</v>
      </c>
      <c r="F654" s="68">
        <v>0</v>
      </c>
      <c r="G654" s="68">
        <v>0</v>
      </c>
      <c r="H654" s="68">
        <v>0</v>
      </c>
      <c r="I654" s="68">
        <v>0.01</v>
      </c>
      <c r="J654" s="68">
        <v>0</v>
      </c>
      <c r="K654" s="68">
        <v>0.01</v>
      </c>
      <c r="L654" s="68">
        <v>0</v>
      </c>
    </row>
    <row r="655" spans="1:12" hidden="1" outlineLevel="1" x14ac:dyDescent="0.25">
      <c r="A655" s="79">
        <v>4111.00198</v>
      </c>
      <c r="B655" s="57" t="s">
        <v>978</v>
      </c>
      <c r="C655" s="68">
        <v>323038.03000000003</v>
      </c>
      <c r="D655" s="68">
        <v>0</v>
      </c>
      <c r="E655" s="68">
        <v>2778502.78</v>
      </c>
      <c r="F655" s="68">
        <v>2778502.78</v>
      </c>
      <c r="G655" s="68">
        <v>0</v>
      </c>
      <c r="H655" s="68">
        <v>0</v>
      </c>
      <c r="I655" s="68">
        <v>2778502.78</v>
      </c>
      <c r="J655" s="68">
        <v>2778502.78</v>
      </c>
      <c r="K655" s="68">
        <v>0</v>
      </c>
      <c r="L655" s="68">
        <v>0</v>
      </c>
    </row>
    <row r="656" spans="1:12" hidden="1" outlineLevel="1" x14ac:dyDescent="0.25">
      <c r="A656" s="79">
        <v>4111.0020599999998</v>
      </c>
      <c r="B656" s="57" t="s">
        <v>979</v>
      </c>
      <c r="C656" s="68">
        <v>335.56</v>
      </c>
      <c r="D656" s="68">
        <v>0</v>
      </c>
      <c r="E656" s="68">
        <v>13232.32</v>
      </c>
      <c r="F656" s="68">
        <v>10545.27</v>
      </c>
      <c r="G656" s="68">
        <v>1275.4100000000001</v>
      </c>
      <c r="H656" s="68">
        <v>1343.6</v>
      </c>
      <c r="I656" s="68">
        <v>14507.73</v>
      </c>
      <c r="J656" s="68">
        <v>11888.87</v>
      </c>
      <c r="K656" s="68">
        <v>2618.86</v>
      </c>
      <c r="L656" s="68">
        <v>0</v>
      </c>
    </row>
    <row r="657" spans="1:12" hidden="1" outlineLevel="1" x14ac:dyDescent="0.25">
      <c r="A657" s="79">
        <v>4111.0021100000004</v>
      </c>
      <c r="B657" s="57" t="s">
        <v>980</v>
      </c>
      <c r="C657" s="68">
        <v>5216.8100000000004</v>
      </c>
      <c r="D657" s="68">
        <v>0</v>
      </c>
      <c r="E657" s="68">
        <v>154490.57</v>
      </c>
      <c r="F657" s="68">
        <v>154490.57</v>
      </c>
      <c r="G657" s="68">
        <v>5223.78</v>
      </c>
      <c r="H657" s="68">
        <v>0</v>
      </c>
      <c r="I657" s="68">
        <v>159714.35</v>
      </c>
      <c r="J657" s="68">
        <v>154490.57</v>
      </c>
      <c r="K657" s="68">
        <v>5223.78</v>
      </c>
      <c r="L657" s="68">
        <v>0</v>
      </c>
    </row>
    <row r="658" spans="1:12" hidden="1" outlineLevel="1" x14ac:dyDescent="0.25">
      <c r="A658" s="79">
        <v>4111.0021299999999</v>
      </c>
      <c r="B658" s="57" t="s">
        <v>958</v>
      </c>
      <c r="C658" s="68">
        <v>16481.29</v>
      </c>
      <c r="D658" s="68">
        <v>0</v>
      </c>
      <c r="E658" s="68">
        <v>144742.9</v>
      </c>
      <c r="F658" s="68">
        <v>128457.58</v>
      </c>
      <c r="G658" s="68">
        <v>8258.06</v>
      </c>
      <c r="H658" s="68">
        <v>7914.96</v>
      </c>
      <c r="I658" s="68">
        <v>153000.95999999999</v>
      </c>
      <c r="J658" s="68">
        <v>136372.54</v>
      </c>
      <c r="K658" s="68">
        <v>16628.419999999998</v>
      </c>
      <c r="L658" s="68">
        <v>0</v>
      </c>
    </row>
    <row r="659" spans="1:12" hidden="1" outlineLevel="1" x14ac:dyDescent="0.25">
      <c r="A659" s="79">
        <v>4111.0021399999996</v>
      </c>
      <c r="B659" s="57" t="s">
        <v>976</v>
      </c>
      <c r="C659" s="68">
        <v>43155.839999999997</v>
      </c>
      <c r="D659" s="68">
        <v>0</v>
      </c>
      <c r="E659" s="68">
        <v>289368.09000000003</v>
      </c>
      <c r="F659" s="68">
        <v>245312.25</v>
      </c>
      <c r="G659" s="68">
        <v>22032</v>
      </c>
      <c r="H659" s="68">
        <v>22032</v>
      </c>
      <c r="I659" s="68">
        <v>311400.09000000003</v>
      </c>
      <c r="J659" s="68">
        <v>267344.25</v>
      </c>
      <c r="K659" s="68">
        <v>44055.839999999997</v>
      </c>
      <c r="L659" s="68">
        <v>0</v>
      </c>
    </row>
    <row r="660" spans="1:12" hidden="1" outlineLevel="1" x14ac:dyDescent="0.25">
      <c r="A660" s="79">
        <v>4111.0021500000003</v>
      </c>
      <c r="B660" s="57" t="s">
        <v>981</v>
      </c>
      <c r="C660" s="68">
        <v>50532.52</v>
      </c>
      <c r="D660" s="68">
        <v>0</v>
      </c>
      <c r="E660" s="68">
        <v>453265.44</v>
      </c>
      <c r="F660" s="68">
        <v>251007.76</v>
      </c>
      <c r="G660" s="68">
        <v>54532.42</v>
      </c>
      <c r="H660" s="68">
        <v>11248.02</v>
      </c>
      <c r="I660" s="68">
        <v>507797.86</v>
      </c>
      <c r="J660" s="68">
        <v>262255.78000000003</v>
      </c>
      <c r="K660" s="68">
        <v>245542.08</v>
      </c>
      <c r="L660" s="68">
        <v>0</v>
      </c>
    </row>
    <row r="661" spans="1:12" hidden="1" outlineLevel="1" x14ac:dyDescent="0.25">
      <c r="A661" s="79">
        <v>4111.00216</v>
      </c>
      <c r="B661" s="57" t="s">
        <v>982</v>
      </c>
      <c r="C661" s="68">
        <v>12495</v>
      </c>
      <c r="D661" s="68">
        <v>0</v>
      </c>
      <c r="E661" s="68">
        <v>62475</v>
      </c>
      <c r="F661" s="68">
        <v>45815</v>
      </c>
      <c r="G661" s="68">
        <v>4165</v>
      </c>
      <c r="H661" s="68">
        <v>8330</v>
      </c>
      <c r="I661" s="68">
        <v>66640</v>
      </c>
      <c r="J661" s="68">
        <v>54145</v>
      </c>
      <c r="K661" s="68">
        <v>12495</v>
      </c>
      <c r="L661" s="68">
        <v>0</v>
      </c>
    </row>
    <row r="662" spans="1:12" hidden="1" outlineLevel="1" x14ac:dyDescent="0.25">
      <c r="A662" s="79">
        <v>4111.0021800000004</v>
      </c>
      <c r="B662" s="57" t="s">
        <v>686</v>
      </c>
      <c r="C662" s="68">
        <v>75931.78</v>
      </c>
      <c r="D662" s="68">
        <v>0</v>
      </c>
      <c r="E662" s="68">
        <v>2962149.27</v>
      </c>
      <c r="F662" s="68">
        <v>2887432.66</v>
      </c>
      <c r="G662" s="68">
        <v>72246.62</v>
      </c>
      <c r="H662" s="68">
        <v>74716.61</v>
      </c>
      <c r="I662" s="68">
        <v>3034395.89</v>
      </c>
      <c r="J662" s="68">
        <v>2962149.27</v>
      </c>
      <c r="K662" s="68">
        <v>72246.62</v>
      </c>
      <c r="L662" s="68">
        <v>0</v>
      </c>
    </row>
    <row r="663" spans="1:12" hidden="1" outlineLevel="1" x14ac:dyDescent="0.25">
      <c r="A663" s="79">
        <v>4111.0022200000003</v>
      </c>
      <c r="B663" s="57" t="s">
        <v>983</v>
      </c>
      <c r="C663" s="68">
        <v>0</v>
      </c>
      <c r="D663" s="68">
        <v>0</v>
      </c>
      <c r="E663" s="68">
        <v>39604.97</v>
      </c>
      <c r="F663" s="68">
        <v>39604.97</v>
      </c>
      <c r="G663" s="68">
        <v>0</v>
      </c>
      <c r="H663" s="68">
        <v>0</v>
      </c>
      <c r="I663" s="68">
        <v>39604.97</v>
      </c>
      <c r="J663" s="68">
        <v>39604.97</v>
      </c>
      <c r="K663" s="68">
        <v>0</v>
      </c>
      <c r="L663" s="68">
        <v>0</v>
      </c>
    </row>
    <row r="664" spans="1:12" hidden="1" outlineLevel="1" x14ac:dyDescent="0.25">
      <c r="A664" s="79">
        <v>4111.0022499999995</v>
      </c>
      <c r="B664" s="57" t="s">
        <v>984</v>
      </c>
      <c r="C664" s="68">
        <v>0</v>
      </c>
      <c r="D664" s="68">
        <v>0</v>
      </c>
      <c r="E664" s="68">
        <v>310639.68</v>
      </c>
      <c r="F664" s="68">
        <v>68.64</v>
      </c>
      <c r="G664" s="68">
        <v>0</v>
      </c>
      <c r="H664" s="68">
        <v>187.2</v>
      </c>
      <c r="I664" s="68">
        <v>310639.68</v>
      </c>
      <c r="J664" s="68">
        <v>255.84</v>
      </c>
      <c r="K664" s="68">
        <v>310383.84000000003</v>
      </c>
      <c r="L664" s="68">
        <v>0</v>
      </c>
    </row>
    <row r="665" spans="1:12" hidden="1" outlineLevel="1" x14ac:dyDescent="0.25">
      <c r="A665" s="79">
        <v>4111.0022799999997</v>
      </c>
      <c r="B665" s="57" t="s">
        <v>985</v>
      </c>
      <c r="C665" s="68">
        <v>0.01</v>
      </c>
      <c r="D665" s="68">
        <v>0</v>
      </c>
      <c r="E665" s="68">
        <v>0.01</v>
      </c>
      <c r="F665" s="68">
        <v>0</v>
      </c>
      <c r="G665" s="68">
        <v>0</v>
      </c>
      <c r="H665" s="68">
        <v>0</v>
      </c>
      <c r="I665" s="68">
        <v>0.01</v>
      </c>
      <c r="J665" s="68">
        <v>0</v>
      </c>
      <c r="K665" s="68">
        <v>0.01</v>
      </c>
      <c r="L665" s="68">
        <v>0</v>
      </c>
    </row>
    <row r="666" spans="1:12" hidden="1" outlineLevel="1" x14ac:dyDescent="0.25">
      <c r="A666" s="79">
        <v>4111.0023300000003</v>
      </c>
      <c r="B666" s="57" t="s">
        <v>986</v>
      </c>
      <c r="C666" s="68">
        <v>53225.03</v>
      </c>
      <c r="D666" s="68">
        <v>0</v>
      </c>
      <c r="E666" s="68">
        <v>196347.29</v>
      </c>
      <c r="F666" s="68">
        <v>178580.93</v>
      </c>
      <c r="G666" s="68">
        <v>0</v>
      </c>
      <c r="H666" s="68">
        <v>0</v>
      </c>
      <c r="I666" s="68">
        <v>196347.29</v>
      </c>
      <c r="J666" s="68">
        <v>178580.93</v>
      </c>
      <c r="K666" s="68">
        <v>17766.36</v>
      </c>
      <c r="L666" s="68">
        <v>0</v>
      </c>
    </row>
    <row r="667" spans="1:12" hidden="1" outlineLevel="1" x14ac:dyDescent="0.25">
      <c r="A667" s="79">
        <v>4111.0023499999998</v>
      </c>
      <c r="B667" s="57" t="s">
        <v>987</v>
      </c>
      <c r="C667" s="68">
        <v>44.96</v>
      </c>
      <c r="D667" s="68">
        <v>0</v>
      </c>
      <c r="E667" s="68">
        <v>49.24</v>
      </c>
      <c r="F667" s="68">
        <v>2.11</v>
      </c>
      <c r="G667" s="68">
        <v>0.64</v>
      </c>
      <c r="H667" s="68">
        <v>0</v>
      </c>
      <c r="I667" s="68">
        <v>49.88</v>
      </c>
      <c r="J667" s="68">
        <v>2.11</v>
      </c>
      <c r="K667" s="68">
        <v>47.77</v>
      </c>
      <c r="L667" s="68">
        <v>0</v>
      </c>
    </row>
    <row r="668" spans="1:12" hidden="1" outlineLevel="1" x14ac:dyDescent="0.25">
      <c r="A668" s="79">
        <v>4111.0023700000002</v>
      </c>
      <c r="B668" s="57" t="s">
        <v>988</v>
      </c>
      <c r="C668" s="68">
        <v>0</v>
      </c>
      <c r="D668" s="68">
        <v>0</v>
      </c>
      <c r="E668" s="68">
        <v>183167.63</v>
      </c>
      <c r="F668" s="68">
        <v>174284.58</v>
      </c>
      <c r="G668" s="68">
        <v>8880.2000000000007</v>
      </c>
      <c r="H668" s="68">
        <v>17763.25</v>
      </c>
      <c r="I668" s="68">
        <v>192047.83</v>
      </c>
      <c r="J668" s="68">
        <v>192047.83</v>
      </c>
      <c r="K668" s="68">
        <v>0</v>
      </c>
      <c r="L668" s="68">
        <v>0</v>
      </c>
    </row>
    <row r="669" spans="1:12" hidden="1" outlineLevel="1" x14ac:dyDescent="0.25">
      <c r="A669" s="79">
        <v>4111.0023799999999</v>
      </c>
      <c r="B669" s="57" t="s">
        <v>989</v>
      </c>
      <c r="C669" s="68">
        <v>0</v>
      </c>
      <c r="D669" s="68">
        <v>0</v>
      </c>
      <c r="E669" s="68">
        <v>59491.22</v>
      </c>
      <c r="F669" s="68">
        <v>59491.22</v>
      </c>
      <c r="G669" s="68">
        <v>3552.08</v>
      </c>
      <c r="H669" s="68">
        <v>0</v>
      </c>
      <c r="I669" s="68">
        <v>63043.3</v>
      </c>
      <c r="J669" s="68">
        <v>59491.22</v>
      </c>
      <c r="K669" s="68">
        <v>3552.08</v>
      </c>
      <c r="L669" s="68">
        <v>0</v>
      </c>
    </row>
    <row r="670" spans="1:12" hidden="1" outlineLevel="1" x14ac:dyDescent="0.25">
      <c r="A670" s="79">
        <v>4111.0023899999997</v>
      </c>
      <c r="B670" s="57" t="s">
        <v>990</v>
      </c>
      <c r="C670" s="68">
        <v>0</v>
      </c>
      <c r="D670" s="68">
        <v>0</v>
      </c>
      <c r="E670" s="68">
        <v>271622.05</v>
      </c>
      <c r="F670" s="68">
        <v>305.39999999999998</v>
      </c>
      <c r="G670" s="68">
        <v>0</v>
      </c>
      <c r="H670" s="68">
        <v>137015.95000000001</v>
      </c>
      <c r="I670" s="68">
        <v>271622.05</v>
      </c>
      <c r="J670" s="68">
        <v>137321.35</v>
      </c>
      <c r="K670" s="68">
        <v>134300.70000000001</v>
      </c>
      <c r="L670" s="68">
        <v>0</v>
      </c>
    </row>
    <row r="671" spans="1:12" hidden="1" outlineLevel="1" x14ac:dyDescent="0.25">
      <c r="A671" s="79">
        <v>4111.0024100000001</v>
      </c>
      <c r="B671" s="57" t="s">
        <v>991</v>
      </c>
      <c r="C671" s="68">
        <v>7.0000000000000007E-2</v>
      </c>
      <c r="D671" s="68">
        <v>0</v>
      </c>
      <c r="E671" s="68">
        <v>7.0000000000000007E-2</v>
      </c>
      <c r="F671" s="68">
        <v>0</v>
      </c>
      <c r="G671" s="68">
        <v>0</v>
      </c>
      <c r="H671" s="68">
        <v>0</v>
      </c>
      <c r="I671" s="68">
        <v>7.0000000000000007E-2</v>
      </c>
      <c r="J671" s="68">
        <v>0</v>
      </c>
      <c r="K671" s="68">
        <v>7.0000000000000007E-2</v>
      </c>
      <c r="L671" s="68">
        <v>0</v>
      </c>
    </row>
    <row r="672" spans="1:12" hidden="1" outlineLevel="1" x14ac:dyDescent="0.25">
      <c r="A672" s="79">
        <v>4111.0024400000002</v>
      </c>
      <c r="B672" s="57" t="s">
        <v>992</v>
      </c>
      <c r="C672" s="68">
        <v>88717.95</v>
      </c>
      <c r="D672" s="68">
        <v>0</v>
      </c>
      <c r="E672" s="68">
        <v>475420.95</v>
      </c>
      <c r="F672" s="68">
        <v>475420.95</v>
      </c>
      <c r="G672" s="68">
        <v>17257.2</v>
      </c>
      <c r="H672" s="68">
        <v>17257.2</v>
      </c>
      <c r="I672" s="68">
        <v>492678.15</v>
      </c>
      <c r="J672" s="68">
        <v>492678.15</v>
      </c>
      <c r="K672" s="68">
        <v>0</v>
      </c>
      <c r="L672" s="68">
        <v>0</v>
      </c>
    </row>
    <row r="673" spans="1:12" hidden="1" outlineLevel="1" x14ac:dyDescent="0.25">
      <c r="A673" s="79">
        <v>4111.00245</v>
      </c>
      <c r="B673" s="57" t="s">
        <v>993</v>
      </c>
      <c r="C673" s="68">
        <v>-64.959999999999994</v>
      </c>
      <c r="D673" s="68">
        <v>0</v>
      </c>
      <c r="E673" s="68">
        <v>-64.959999999999994</v>
      </c>
      <c r="F673" s="68">
        <v>0</v>
      </c>
      <c r="G673" s="68">
        <v>0</v>
      </c>
      <c r="H673" s="68">
        <v>0</v>
      </c>
      <c r="I673" s="68">
        <v>-64.959999999999994</v>
      </c>
      <c r="J673" s="68">
        <v>0</v>
      </c>
      <c r="K673" s="68">
        <v>-64.959999999999994</v>
      </c>
      <c r="L673" s="68">
        <v>0</v>
      </c>
    </row>
    <row r="674" spans="1:12" hidden="1" outlineLevel="1" x14ac:dyDescent="0.25">
      <c r="A674" s="79">
        <v>4111.0024599999997</v>
      </c>
      <c r="B674" s="57" t="s">
        <v>994</v>
      </c>
      <c r="C674" s="68">
        <v>19833.2</v>
      </c>
      <c r="D674" s="68">
        <v>0</v>
      </c>
      <c r="E674" s="68">
        <v>99644.34</v>
      </c>
      <c r="F674" s="68">
        <v>64224.86</v>
      </c>
      <c r="G674" s="68">
        <v>4430.22</v>
      </c>
      <c r="H674" s="68">
        <v>30991.13</v>
      </c>
      <c r="I674" s="68">
        <v>104074.56</v>
      </c>
      <c r="J674" s="68">
        <v>95215.99</v>
      </c>
      <c r="K674" s="68">
        <v>8858.57</v>
      </c>
      <c r="L674" s="68">
        <v>0</v>
      </c>
    </row>
    <row r="675" spans="1:12" hidden="1" outlineLevel="1" x14ac:dyDescent="0.25">
      <c r="A675" s="79">
        <v>4111.0025100000003</v>
      </c>
      <c r="B675" s="57" t="s">
        <v>995</v>
      </c>
      <c r="C675" s="68">
        <v>19275.09</v>
      </c>
      <c r="D675" s="68">
        <v>0</v>
      </c>
      <c r="E675" s="68">
        <v>128836.46</v>
      </c>
      <c r="F675" s="68">
        <v>128836.46</v>
      </c>
      <c r="G675" s="68">
        <v>0</v>
      </c>
      <c r="H675" s="68">
        <v>0</v>
      </c>
      <c r="I675" s="68">
        <v>128836.46</v>
      </c>
      <c r="J675" s="68">
        <v>128836.46</v>
      </c>
      <c r="K675" s="68">
        <v>0</v>
      </c>
      <c r="L675" s="68">
        <v>0</v>
      </c>
    </row>
    <row r="676" spans="1:12" hidden="1" outlineLevel="1" x14ac:dyDescent="0.25">
      <c r="A676" s="79">
        <v>4111.00252</v>
      </c>
      <c r="B676" s="57" t="s">
        <v>996</v>
      </c>
      <c r="C676" s="68">
        <v>0</v>
      </c>
      <c r="D676" s="68">
        <v>0</v>
      </c>
      <c r="E676" s="68">
        <v>278065.07</v>
      </c>
      <c r="F676" s="68">
        <v>278065.07</v>
      </c>
      <c r="G676" s="68">
        <v>25107.81</v>
      </c>
      <c r="H676" s="68">
        <v>23800</v>
      </c>
      <c r="I676" s="68">
        <v>303172.88</v>
      </c>
      <c r="J676" s="68">
        <v>301865.07</v>
      </c>
      <c r="K676" s="68">
        <v>1307.81</v>
      </c>
      <c r="L676" s="68">
        <v>0</v>
      </c>
    </row>
    <row r="677" spans="1:12" hidden="1" outlineLevel="1" x14ac:dyDescent="0.25">
      <c r="A677" s="79">
        <v>4111.0025299999998</v>
      </c>
      <c r="B677" s="57" t="s">
        <v>997</v>
      </c>
      <c r="C677" s="68">
        <v>0.02</v>
      </c>
      <c r="D677" s="68">
        <v>0</v>
      </c>
      <c r="E677" s="68">
        <v>21926.21</v>
      </c>
      <c r="F677" s="68">
        <v>21926.19</v>
      </c>
      <c r="G677" s="68">
        <v>0</v>
      </c>
      <c r="H677" s="68">
        <v>0</v>
      </c>
      <c r="I677" s="68">
        <v>21926.21</v>
      </c>
      <c r="J677" s="68">
        <v>21926.19</v>
      </c>
      <c r="K677" s="68">
        <v>0.02</v>
      </c>
      <c r="L677" s="68">
        <v>0</v>
      </c>
    </row>
    <row r="678" spans="1:12" hidden="1" outlineLevel="1" x14ac:dyDescent="0.25">
      <c r="A678" s="79">
        <v>4111.0025400000004</v>
      </c>
      <c r="B678" s="57" t="s">
        <v>998</v>
      </c>
      <c r="C678" s="68">
        <v>3192.83</v>
      </c>
      <c r="D678" s="68">
        <v>0</v>
      </c>
      <c r="E678" s="68">
        <v>92673.87</v>
      </c>
      <c r="F678" s="68">
        <v>89050.68</v>
      </c>
      <c r="G678" s="68">
        <v>7176.81</v>
      </c>
      <c r="H678" s="68">
        <v>7175.27</v>
      </c>
      <c r="I678" s="68">
        <v>99850.68</v>
      </c>
      <c r="J678" s="68">
        <v>96225.95</v>
      </c>
      <c r="K678" s="68">
        <v>3624.73</v>
      </c>
      <c r="L678" s="68">
        <v>0</v>
      </c>
    </row>
    <row r="679" spans="1:12" hidden="1" outlineLevel="1" x14ac:dyDescent="0.25">
      <c r="A679" s="79">
        <v>4111.0025500000002</v>
      </c>
      <c r="B679" s="57" t="s">
        <v>999</v>
      </c>
      <c r="C679" s="68">
        <v>-455.91</v>
      </c>
      <c r="D679" s="68">
        <v>0</v>
      </c>
      <c r="E679" s="68">
        <v>-455.91</v>
      </c>
      <c r="F679" s="68">
        <v>0</v>
      </c>
      <c r="G679" s="68">
        <v>0</v>
      </c>
      <c r="H679" s="68">
        <v>0</v>
      </c>
      <c r="I679" s="68">
        <v>-455.91</v>
      </c>
      <c r="J679" s="68">
        <v>0</v>
      </c>
      <c r="K679" s="68">
        <v>-455.91</v>
      </c>
      <c r="L679" s="68">
        <v>0</v>
      </c>
    </row>
    <row r="680" spans="1:12" hidden="1" outlineLevel="1" x14ac:dyDescent="0.25">
      <c r="A680" s="79">
        <v>4111.0025599999999</v>
      </c>
      <c r="B680" s="57" t="s">
        <v>1000</v>
      </c>
      <c r="C680" s="68">
        <v>0</v>
      </c>
      <c r="D680" s="68">
        <v>0</v>
      </c>
      <c r="E680" s="68">
        <v>291325.06</v>
      </c>
      <c r="F680" s="68">
        <v>289785.43</v>
      </c>
      <c r="G680" s="68">
        <v>23067.5</v>
      </c>
      <c r="H680" s="68">
        <v>17738.63</v>
      </c>
      <c r="I680" s="68">
        <v>314392.56</v>
      </c>
      <c r="J680" s="68">
        <v>307524.06</v>
      </c>
      <c r="K680" s="68">
        <v>6868.5</v>
      </c>
      <c r="L680" s="68">
        <v>0</v>
      </c>
    </row>
    <row r="681" spans="1:12" hidden="1" outlineLevel="1" x14ac:dyDescent="0.25">
      <c r="A681" s="79">
        <v>4111.0025900000001</v>
      </c>
      <c r="B681" s="57" t="s">
        <v>1001</v>
      </c>
      <c r="C681" s="68">
        <v>10540.85</v>
      </c>
      <c r="D681" s="68">
        <v>0</v>
      </c>
      <c r="E681" s="68">
        <v>111541.84</v>
      </c>
      <c r="F681" s="68">
        <v>96295.63</v>
      </c>
      <c r="G681" s="68">
        <v>6511.1</v>
      </c>
      <c r="H681" s="68">
        <v>7521.44</v>
      </c>
      <c r="I681" s="68">
        <v>118052.94</v>
      </c>
      <c r="J681" s="68">
        <v>103817.07</v>
      </c>
      <c r="K681" s="68">
        <v>14235.87</v>
      </c>
      <c r="L681" s="68">
        <v>0</v>
      </c>
    </row>
    <row r="682" spans="1:12" hidden="1" outlineLevel="1" x14ac:dyDescent="0.25">
      <c r="A682" s="79">
        <v>4111.0026600000001</v>
      </c>
      <c r="B682" s="57" t="s">
        <v>1002</v>
      </c>
      <c r="C682" s="68">
        <v>20093.419999999998</v>
      </c>
      <c r="D682" s="68">
        <v>0</v>
      </c>
      <c r="E682" s="68">
        <v>130729.78</v>
      </c>
      <c r="F682" s="68">
        <v>110608.45</v>
      </c>
      <c r="G682" s="68">
        <v>11571.29</v>
      </c>
      <c r="H682" s="68">
        <v>10062.280000000001</v>
      </c>
      <c r="I682" s="68">
        <v>142301.07</v>
      </c>
      <c r="J682" s="68">
        <v>120670.73</v>
      </c>
      <c r="K682" s="68">
        <v>21630.34</v>
      </c>
      <c r="L682" s="68">
        <v>0</v>
      </c>
    </row>
    <row r="683" spans="1:12" hidden="1" outlineLevel="1" x14ac:dyDescent="0.25">
      <c r="A683" s="79">
        <v>4111.0026799999996</v>
      </c>
      <c r="B683" s="57" t="s">
        <v>1003</v>
      </c>
      <c r="C683" s="68">
        <v>-3.68</v>
      </c>
      <c r="D683" s="68">
        <v>0</v>
      </c>
      <c r="E683" s="68">
        <v>-3.68</v>
      </c>
      <c r="F683" s="68">
        <v>0</v>
      </c>
      <c r="G683" s="68">
        <v>0</v>
      </c>
      <c r="H683" s="68">
        <v>0</v>
      </c>
      <c r="I683" s="68">
        <v>-3.68</v>
      </c>
      <c r="J683" s="68">
        <v>0</v>
      </c>
      <c r="K683" s="68">
        <v>-3.68</v>
      </c>
      <c r="L683" s="68">
        <v>0</v>
      </c>
    </row>
    <row r="684" spans="1:12" hidden="1" outlineLevel="1" x14ac:dyDescent="0.25">
      <c r="A684" s="79">
        <v>4111.0027</v>
      </c>
      <c r="B684" s="57" t="s">
        <v>1004</v>
      </c>
      <c r="C684" s="68">
        <v>603.03</v>
      </c>
      <c r="D684" s="68">
        <v>0</v>
      </c>
      <c r="E684" s="68">
        <v>98677.29</v>
      </c>
      <c r="F684" s="68">
        <v>98677.29</v>
      </c>
      <c r="G684" s="68">
        <v>588.46</v>
      </c>
      <c r="H684" s="68">
        <v>588.46</v>
      </c>
      <c r="I684" s="68">
        <v>99265.75</v>
      </c>
      <c r="J684" s="68">
        <v>99265.75</v>
      </c>
      <c r="K684" s="68">
        <v>0</v>
      </c>
      <c r="L684" s="68">
        <v>0</v>
      </c>
    </row>
    <row r="685" spans="1:12" hidden="1" outlineLevel="1" x14ac:dyDescent="0.25">
      <c r="A685" s="79">
        <v>4111.0027399999999</v>
      </c>
      <c r="B685" s="57" t="s">
        <v>1005</v>
      </c>
      <c r="C685" s="68">
        <v>706.39</v>
      </c>
      <c r="D685" s="68">
        <v>0</v>
      </c>
      <c r="E685" s="68">
        <v>706.39</v>
      </c>
      <c r="F685" s="68">
        <v>0</v>
      </c>
      <c r="G685" s="68">
        <v>0</v>
      </c>
      <c r="H685" s="68">
        <v>0</v>
      </c>
      <c r="I685" s="68">
        <v>706.39</v>
      </c>
      <c r="J685" s="68">
        <v>0</v>
      </c>
      <c r="K685" s="68">
        <v>706.39</v>
      </c>
      <c r="L685" s="68">
        <v>0</v>
      </c>
    </row>
    <row r="686" spans="1:12" hidden="1" outlineLevel="1" x14ac:dyDescent="0.25">
      <c r="A686" s="79">
        <v>4111.0027499999997</v>
      </c>
      <c r="B686" s="57" t="s">
        <v>1006</v>
      </c>
      <c r="C686" s="68">
        <v>0</v>
      </c>
      <c r="D686" s="68">
        <v>0</v>
      </c>
      <c r="E686" s="68">
        <v>166600</v>
      </c>
      <c r="F686" s="68">
        <v>166600</v>
      </c>
      <c r="G686" s="68">
        <v>0</v>
      </c>
      <c r="H686" s="68">
        <v>0</v>
      </c>
      <c r="I686" s="68">
        <v>166600</v>
      </c>
      <c r="J686" s="68">
        <v>166600</v>
      </c>
      <c r="K686" s="68">
        <v>0</v>
      </c>
      <c r="L686" s="68">
        <v>0</v>
      </c>
    </row>
    <row r="687" spans="1:12" hidden="1" outlineLevel="1" x14ac:dyDescent="0.25">
      <c r="A687" s="79">
        <v>4111.0027600000003</v>
      </c>
      <c r="B687" s="57" t="s">
        <v>1007</v>
      </c>
      <c r="C687" s="68">
        <v>28737.99</v>
      </c>
      <c r="D687" s="68">
        <v>0</v>
      </c>
      <c r="E687" s="68">
        <v>57556.05</v>
      </c>
      <c r="F687" s="68">
        <v>57556.05</v>
      </c>
      <c r="G687" s="68">
        <v>0</v>
      </c>
      <c r="H687" s="68">
        <v>0</v>
      </c>
      <c r="I687" s="68">
        <v>57556.05</v>
      </c>
      <c r="J687" s="68">
        <v>57556.05</v>
      </c>
      <c r="K687" s="68">
        <v>0</v>
      </c>
      <c r="L687" s="68">
        <v>0</v>
      </c>
    </row>
    <row r="688" spans="1:12" hidden="1" outlineLevel="1" x14ac:dyDescent="0.25">
      <c r="A688" s="79">
        <v>4111.0027700000001</v>
      </c>
      <c r="B688" s="57" t="s">
        <v>1008</v>
      </c>
      <c r="C688" s="68">
        <v>0</v>
      </c>
      <c r="D688" s="68">
        <v>0</v>
      </c>
      <c r="E688" s="68">
        <v>159894.95000000001</v>
      </c>
      <c r="F688" s="68">
        <v>159894.95000000001</v>
      </c>
      <c r="G688" s="68">
        <v>0</v>
      </c>
      <c r="H688" s="68">
        <v>0</v>
      </c>
      <c r="I688" s="68">
        <v>159894.95000000001</v>
      </c>
      <c r="J688" s="68">
        <v>159894.95000000001</v>
      </c>
      <c r="K688" s="68">
        <v>0</v>
      </c>
      <c r="L688" s="68">
        <v>0</v>
      </c>
    </row>
    <row r="689" spans="1:12" hidden="1" outlineLevel="1" x14ac:dyDescent="0.25">
      <c r="A689" s="79">
        <v>4111.0027799999998</v>
      </c>
      <c r="B689" s="57" t="s">
        <v>761</v>
      </c>
      <c r="C689" s="68">
        <v>0</v>
      </c>
      <c r="D689" s="68">
        <v>0</v>
      </c>
      <c r="E689" s="68">
        <v>52258.5</v>
      </c>
      <c r="F689" s="68">
        <v>52258.5</v>
      </c>
      <c r="G689" s="68">
        <v>0</v>
      </c>
      <c r="H689" s="68">
        <v>0</v>
      </c>
      <c r="I689" s="68">
        <v>52258.5</v>
      </c>
      <c r="J689" s="68">
        <v>52258.5</v>
      </c>
      <c r="K689" s="68">
        <v>0</v>
      </c>
      <c r="L689" s="68">
        <v>0</v>
      </c>
    </row>
    <row r="690" spans="1:12" hidden="1" outlineLevel="1" x14ac:dyDescent="0.25">
      <c r="A690" s="79">
        <v>4111.0027899999995</v>
      </c>
      <c r="B690" s="57" t="s">
        <v>1009</v>
      </c>
      <c r="C690" s="68">
        <v>0</v>
      </c>
      <c r="D690" s="68">
        <v>0</v>
      </c>
      <c r="E690" s="68">
        <v>2004679.95</v>
      </c>
      <c r="F690" s="68">
        <v>2004679.95</v>
      </c>
      <c r="G690" s="68">
        <v>0</v>
      </c>
      <c r="H690" s="68">
        <v>0</v>
      </c>
      <c r="I690" s="68">
        <v>2004679.95</v>
      </c>
      <c r="J690" s="68">
        <v>2004679.95</v>
      </c>
      <c r="K690" s="68">
        <v>0</v>
      </c>
      <c r="L690" s="68">
        <v>0</v>
      </c>
    </row>
    <row r="691" spans="1:12" hidden="1" outlineLevel="1" x14ac:dyDescent="0.25">
      <c r="A691" s="79">
        <v>4111.00281</v>
      </c>
      <c r="B691" s="57" t="s">
        <v>693</v>
      </c>
      <c r="C691" s="68">
        <v>0</v>
      </c>
      <c r="D691" s="68">
        <v>0</v>
      </c>
      <c r="E691" s="68">
        <v>24547.79</v>
      </c>
      <c r="F691" s="68">
        <v>1493.86</v>
      </c>
      <c r="G691" s="68">
        <v>0</v>
      </c>
      <c r="H691" s="68">
        <v>13.9</v>
      </c>
      <c r="I691" s="68">
        <v>24547.79</v>
      </c>
      <c r="J691" s="68">
        <v>1507.76</v>
      </c>
      <c r="K691" s="68">
        <v>23040.03</v>
      </c>
      <c r="L691" s="68">
        <v>0</v>
      </c>
    </row>
    <row r="692" spans="1:12" hidden="1" outlineLevel="1" x14ac:dyDescent="0.25">
      <c r="A692" s="79">
        <v>4111.0028199999997</v>
      </c>
      <c r="B692" s="57" t="s">
        <v>1010</v>
      </c>
      <c r="C692" s="68">
        <v>0</v>
      </c>
      <c r="D692" s="68">
        <v>0</v>
      </c>
      <c r="E692" s="68">
        <v>16942.3</v>
      </c>
      <c r="F692" s="68">
        <v>16942.310000000001</v>
      </c>
      <c r="G692" s="68">
        <v>0</v>
      </c>
      <c r="H692" s="68">
        <v>0</v>
      </c>
      <c r="I692" s="68">
        <v>16942.3</v>
      </c>
      <c r="J692" s="68">
        <v>16942.310000000001</v>
      </c>
      <c r="K692" s="68">
        <v>-0.01</v>
      </c>
      <c r="L692" s="68">
        <v>0</v>
      </c>
    </row>
    <row r="693" spans="1:12" hidden="1" outlineLevel="1" x14ac:dyDescent="0.25">
      <c r="A693" s="79">
        <v>4111.0028300000004</v>
      </c>
      <c r="B693" s="57" t="s">
        <v>1011</v>
      </c>
      <c r="C693" s="68">
        <v>0</v>
      </c>
      <c r="D693" s="68">
        <v>0</v>
      </c>
      <c r="E693" s="68">
        <v>1989681.06</v>
      </c>
      <c r="F693" s="68">
        <v>1989681.06</v>
      </c>
      <c r="G693" s="68">
        <v>0</v>
      </c>
      <c r="H693" s="68">
        <v>0</v>
      </c>
      <c r="I693" s="68">
        <v>1989681.06</v>
      </c>
      <c r="J693" s="68">
        <v>1989681.06</v>
      </c>
      <c r="K693" s="68">
        <v>0</v>
      </c>
      <c r="L693" s="68">
        <v>0</v>
      </c>
    </row>
    <row r="694" spans="1:12" hidden="1" outlineLevel="1" x14ac:dyDescent="0.25">
      <c r="A694" s="79">
        <v>4111.0028400000001</v>
      </c>
      <c r="B694" s="57" t="s">
        <v>1012</v>
      </c>
      <c r="C694" s="68">
        <v>0</v>
      </c>
      <c r="D694" s="68">
        <v>0</v>
      </c>
      <c r="E694" s="68">
        <v>13277.6</v>
      </c>
      <c r="F694" s="68">
        <v>13277.6</v>
      </c>
      <c r="G694" s="68">
        <v>0</v>
      </c>
      <c r="H694" s="68">
        <v>0</v>
      </c>
      <c r="I694" s="68">
        <v>13277.6</v>
      </c>
      <c r="J694" s="68">
        <v>13277.6</v>
      </c>
      <c r="K694" s="68">
        <v>0</v>
      </c>
      <c r="L694" s="68">
        <v>0</v>
      </c>
    </row>
    <row r="695" spans="1:12" hidden="1" outlineLevel="1" x14ac:dyDescent="0.25">
      <c r="A695" s="79">
        <v>4111.0028499999999</v>
      </c>
      <c r="B695" s="57" t="s">
        <v>1013</v>
      </c>
      <c r="C695" s="68">
        <v>0</v>
      </c>
      <c r="D695" s="68">
        <v>0</v>
      </c>
      <c r="E695" s="68">
        <v>19518.04</v>
      </c>
      <c r="F695" s="68">
        <v>19518.04</v>
      </c>
      <c r="G695" s="68">
        <v>0</v>
      </c>
      <c r="H695" s="68">
        <v>0</v>
      </c>
      <c r="I695" s="68">
        <v>19518.04</v>
      </c>
      <c r="J695" s="68">
        <v>19518.04</v>
      </c>
      <c r="K695" s="68">
        <v>0</v>
      </c>
      <c r="L695" s="68">
        <v>0</v>
      </c>
    </row>
    <row r="696" spans="1:12" hidden="1" outlineLevel="1" x14ac:dyDescent="0.25">
      <c r="A696" s="79">
        <v>4111.0028700000003</v>
      </c>
      <c r="B696" s="57" t="s">
        <v>1014</v>
      </c>
      <c r="C696" s="68">
        <v>0</v>
      </c>
      <c r="D696" s="68">
        <v>0</v>
      </c>
      <c r="E696" s="68">
        <v>333146.84999999998</v>
      </c>
      <c r="F696" s="68">
        <v>333146.84999999998</v>
      </c>
      <c r="G696" s="68">
        <v>0</v>
      </c>
      <c r="H696" s="68">
        <v>0</v>
      </c>
      <c r="I696" s="68">
        <v>333146.84999999998</v>
      </c>
      <c r="J696" s="68">
        <v>333146.84999999998</v>
      </c>
      <c r="K696" s="68">
        <v>0</v>
      </c>
      <c r="L696" s="68">
        <v>0</v>
      </c>
    </row>
    <row r="697" spans="1:12" hidden="1" outlineLevel="1" x14ac:dyDescent="0.25">
      <c r="A697" s="79">
        <v>4111.00288</v>
      </c>
      <c r="B697" s="57" t="s">
        <v>1015</v>
      </c>
      <c r="C697" s="68">
        <v>0</v>
      </c>
      <c r="D697" s="68">
        <v>0</v>
      </c>
      <c r="E697" s="68">
        <v>1444328.57</v>
      </c>
      <c r="F697" s="68">
        <v>640050</v>
      </c>
      <c r="G697" s="68">
        <v>450262.31</v>
      </c>
      <c r="H697" s="68">
        <v>880065.76</v>
      </c>
      <c r="I697" s="68">
        <v>1894590.88</v>
      </c>
      <c r="J697" s="68">
        <v>1520115.76</v>
      </c>
      <c r="K697" s="68">
        <v>374475.12</v>
      </c>
      <c r="L697" s="68">
        <v>0</v>
      </c>
    </row>
    <row r="698" spans="1:12" hidden="1" outlineLevel="1" x14ac:dyDescent="0.25">
      <c r="A698" s="79">
        <v>4111.0028899999998</v>
      </c>
      <c r="B698" s="57" t="s">
        <v>749</v>
      </c>
      <c r="C698" s="68">
        <v>0</v>
      </c>
      <c r="D698" s="68">
        <v>0</v>
      </c>
      <c r="E698" s="68">
        <v>8724269.2899999991</v>
      </c>
      <c r="F698" s="68">
        <v>3440922.51</v>
      </c>
      <c r="G698" s="68">
        <v>0</v>
      </c>
      <c r="H698" s="68">
        <v>1348225.93</v>
      </c>
      <c r="I698" s="68">
        <v>8724269.2899999991</v>
      </c>
      <c r="J698" s="68">
        <v>4789148.4400000004</v>
      </c>
      <c r="K698" s="68">
        <v>3935120.85</v>
      </c>
      <c r="L698" s="68">
        <v>0</v>
      </c>
    </row>
    <row r="699" spans="1:12" hidden="1" outlineLevel="1" x14ac:dyDescent="0.25">
      <c r="A699" s="79">
        <v>4111.0029000000004</v>
      </c>
      <c r="B699" s="57" t="s">
        <v>1016</v>
      </c>
      <c r="C699" s="68">
        <v>0</v>
      </c>
      <c r="D699" s="68">
        <v>0</v>
      </c>
      <c r="E699" s="68">
        <v>676856</v>
      </c>
      <c r="F699" s="68">
        <v>0</v>
      </c>
      <c r="G699" s="68">
        <v>0</v>
      </c>
      <c r="H699" s="68">
        <v>0</v>
      </c>
      <c r="I699" s="68">
        <v>676856</v>
      </c>
      <c r="J699" s="68">
        <v>0</v>
      </c>
      <c r="K699" s="68">
        <v>676856</v>
      </c>
      <c r="L699" s="68">
        <v>0</v>
      </c>
    </row>
    <row r="700" spans="1:12" hidden="1" outlineLevel="1" x14ac:dyDescent="0.25">
      <c r="A700" s="79">
        <v>4111.0029199999999</v>
      </c>
      <c r="B700" s="57" t="s">
        <v>1017</v>
      </c>
      <c r="C700" s="68">
        <v>0</v>
      </c>
      <c r="D700" s="68">
        <v>0</v>
      </c>
      <c r="E700" s="68">
        <v>93062.57</v>
      </c>
      <c r="F700" s="68">
        <v>52365.36</v>
      </c>
      <c r="G700" s="68">
        <v>19171.07</v>
      </c>
      <c r="H700" s="68">
        <v>40709.54</v>
      </c>
      <c r="I700" s="68">
        <v>112233.64</v>
      </c>
      <c r="J700" s="68">
        <v>93074.9</v>
      </c>
      <c r="K700" s="68">
        <v>19158.740000000002</v>
      </c>
      <c r="L700" s="68">
        <v>0</v>
      </c>
    </row>
    <row r="701" spans="1:12" hidden="1" outlineLevel="1" x14ac:dyDescent="0.25">
      <c r="A701" s="79">
        <v>4111.0029299999997</v>
      </c>
      <c r="B701" s="57" t="s">
        <v>1018</v>
      </c>
      <c r="C701" s="68">
        <v>0</v>
      </c>
      <c r="D701" s="68">
        <v>0</v>
      </c>
      <c r="E701" s="68">
        <v>67157.22</v>
      </c>
      <c r="F701" s="68">
        <v>67157.22</v>
      </c>
      <c r="G701" s="68">
        <v>67111.350000000006</v>
      </c>
      <c r="H701" s="68">
        <v>67111.350000000006</v>
      </c>
      <c r="I701" s="68">
        <v>134268.57</v>
      </c>
      <c r="J701" s="68">
        <v>134268.57</v>
      </c>
      <c r="K701" s="68">
        <v>0</v>
      </c>
      <c r="L701" s="68">
        <v>0</v>
      </c>
    </row>
    <row r="702" spans="1:12" hidden="1" outlineLevel="1" x14ac:dyDescent="0.25">
      <c r="A702" s="79">
        <v>4111.0029400000003</v>
      </c>
      <c r="B702" s="57" t="s">
        <v>1019</v>
      </c>
      <c r="C702" s="68">
        <v>0</v>
      </c>
      <c r="D702" s="68">
        <v>0</v>
      </c>
      <c r="E702" s="68">
        <v>403.14</v>
      </c>
      <c r="F702" s="68">
        <v>134.52000000000001</v>
      </c>
      <c r="G702" s="68">
        <v>0</v>
      </c>
      <c r="H702" s="68">
        <v>268.62</v>
      </c>
      <c r="I702" s="68">
        <v>403.14</v>
      </c>
      <c r="J702" s="68">
        <v>403.14</v>
      </c>
      <c r="K702" s="68">
        <v>0</v>
      </c>
      <c r="L702" s="68">
        <v>0</v>
      </c>
    </row>
    <row r="703" spans="1:12" hidden="1" outlineLevel="1" x14ac:dyDescent="0.25">
      <c r="A703" s="79">
        <v>4111.0029500000001</v>
      </c>
      <c r="B703" s="57" t="s">
        <v>1020</v>
      </c>
      <c r="C703" s="68">
        <v>0</v>
      </c>
      <c r="D703" s="68">
        <v>0</v>
      </c>
      <c r="E703" s="68">
        <v>153144.69</v>
      </c>
      <c r="F703" s="68">
        <v>78469.94</v>
      </c>
      <c r="G703" s="68">
        <v>74815.62</v>
      </c>
      <c r="H703" s="68">
        <v>74706.27</v>
      </c>
      <c r="I703" s="68">
        <v>227960.31</v>
      </c>
      <c r="J703" s="68">
        <v>153176.21</v>
      </c>
      <c r="K703" s="68">
        <v>74784.100000000006</v>
      </c>
      <c r="L703" s="68">
        <v>0</v>
      </c>
    </row>
    <row r="704" spans="1:12" hidden="1" outlineLevel="1" x14ac:dyDescent="0.25">
      <c r="A704" s="79">
        <v>4111.0029599999998</v>
      </c>
      <c r="B704" s="57" t="s">
        <v>1021</v>
      </c>
      <c r="C704" s="68">
        <v>0</v>
      </c>
      <c r="D704" s="68">
        <v>0</v>
      </c>
      <c r="E704" s="68">
        <v>2225599.54</v>
      </c>
      <c r="F704" s="68">
        <v>2225599.54</v>
      </c>
      <c r="G704" s="68">
        <v>0</v>
      </c>
      <c r="H704" s="68">
        <v>0</v>
      </c>
      <c r="I704" s="68">
        <v>2225599.54</v>
      </c>
      <c r="J704" s="68">
        <v>2225599.54</v>
      </c>
      <c r="K704" s="68">
        <v>0</v>
      </c>
      <c r="L704" s="68">
        <v>0</v>
      </c>
    </row>
    <row r="705" spans="1:17" hidden="1" outlineLevel="1" x14ac:dyDescent="0.25">
      <c r="A705" s="79">
        <v>4111.0029699999996</v>
      </c>
      <c r="B705" s="57" t="s">
        <v>1022</v>
      </c>
      <c r="C705" s="68">
        <v>0</v>
      </c>
      <c r="D705" s="68">
        <v>0</v>
      </c>
      <c r="E705" s="68">
        <v>0</v>
      </c>
      <c r="F705" s="68">
        <v>0</v>
      </c>
      <c r="G705" s="68">
        <v>291619.06</v>
      </c>
      <c r="H705" s="68">
        <v>169.93</v>
      </c>
      <c r="I705" s="68">
        <v>291619.06</v>
      </c>
      <c r="J705" s="68">
        <v>169.93</v>
      </c>
      <c r="K705" s="68">
        <v>291449.13</v>
      </c>
      <c r="L705" s="68">
        <v>0</v>
      </c>
    </row>
    <row r="706" spans="1:17" hidden="1" outlineLevel="1" x14ac:dyDescent="0.25">
      <c r="A706" s="79">
        <v>4111.0029800000002</v>
      </c>
      <c r="B706" s="57" t="s">
        <v>1023</v>
      </c>
      <c r="C706" s="68">
        <v>0</v>
      </c>
      <c r="D706" s="68">
        <v>0</v>
      </c>
      <c r="E706" s="68">
        <v>0</v>
      </c>
      <c r="F706" s="68">
        <v>0</v>
      </c>
      <c r="G706" s="68">
        <v>11000067.789999999</v>
      </c>
      <c r="H706" s="68">
        <v>0</v>
      </c>
      <c r="I706" s="68">
        <v>11000067.789999999</v>
      </c>
      <c r="J706" s="68">
        <v>0</v>
      </c>
      <c r="K706" s="68">
        <v>11000067.789999999</v>
      </c>
      <c r="L706" s="68">
        <v>0</v>
      </c>
    </row>
    <row r="707" spans="1:17" hidden="1" outlineLevel="1" x14ac:dyDescent="0.25">
      <c r="A707" s="79">
        <v>4111.00299</v>
      </c>
      <c r="B707" s="57" t="s">
        <v>1024</v>
      </c>
      <c r="C707" s="68">
        <v>0</v>
      </c>
      <c r="D707" s="68">
        <v>0</v>
      </c>
      <c r="E707" s="68">
        <v>0</v>
      </c>
      <c r="F707" s="68">
        <v>0</v>
      </c>
      <c r="G707" s="68">
        <v>89160.75</v>
      </c>
      <c r="H707" s="68">
        <v>0</v>
      </c>
      <c r="I707" s="68">
        <v>89160.75</v>
      </c>
      <c r="J707" s="68">
        <v>0</v>
      </c>
      <c r="K707" s="68">
        <v>89160.75</v>
      </c>
      <c r="L707" s="68">
        <v>0</v>
      </c>
    </row>
    <row r="708" spans="1:17" collapsed="1" x14ac:dyDescent="0.25">
      <c r="A708" s="67">
        <v>4118</v>
      </c>
      <c r="B708" s="57" t="s">
        <v>123</v>
      </c>
      <c r="C708" s="68">
        <v>106034.02</v>
      </c>
      <c r="D708" s="68">
        <v>0</v>
      </c>
      <c r="E708" s="68">
        <v>95324.02</v>
      </c>
      <c r="F708" s="68">
        <v>0</v>
      </c>
      <c r="G708" s="68">
        <v>136852.41</v>
      </c>
      <c r="H708" s="68">
        <v>136852.41</v>
      </c>
      <c r="I708" s="68">
        <v>232176.43</v>
      </c>
      <c r="J708" s="68">
        <v>136852.41</v>
      </c>
      <c r="K708" s="68">
        <v>95324.02</v>
      </c>
      <c r="L708" s="68">
        <v>0</v>
      </c>
      <c r="Q708" s="59">
        <f t="shared" ref="Q708" si="4">K708-L708</f>
        <v>95324.02</v>
      </c>
    </row>
    <row r="709" spans="1:17" hidden="1" outlineLevel="1" x14ac:dyDescent="0.25">
      <c r="A709" s="79">
        <v>4118.0000700000001</v>
      </c>
      <c r="B709" s="57" t="s">
        <v>564</v>
      </c>
      <c r="C709" s="68">
        <v>0</v>
      </c>
      <c r="D709" s="68">
        <v>-18261.79</v>
      </c>
      <c r="E709" s="68">
        <v>0</v>
      </c>
      <c r="F709" s="68">
        <v>-18261.79</v>
      </c>
      <c r="G709" s="68">
        <v>0</v>
      </c>
      <c r="H709" s="68">
        <v>0</v>
      </c>
      <c r="I709" s="68">
        <v>0</v>
      </c>
      <c r="J709" s="68">
        <v>-18261.79</v>
      </c>
      <c r="K709" s="68">
        <v>0</v>
      </c>
      <c r="L709" s="68">
        <v>-18261.79</v>
      </c>
    </row>
    <row r="710" spans="1:17" hidden="1" outlineLevel="1" x14ac:dyDescent="0.25">
      <c r="A710" s="79">
        <v>4118.0000799999998</v>
      </c>
      <c r="B710" s="57" t="s">
        <v>1025</v>
      </c>
      <c r="C710" s="68">
        <v>19000</v>
      </c>
      <c r="D710" s="68">
        <v>0</v>
      </c>
      <c r="E710" s="68">
        <v>19000</v>
      </c>
      <c r="F710" s="68">
        <v>0</v>
      </c>
      <c r="G710" s="68">
        <v>0</v>
      </c>
      <c r="H710" s="68">
        <v>0</v>
      </c>
      <c r="I710" s="68">
        <v>19000</v>
      </c>
      <c r="J710" s="68">
        <v>0</v>
      </c>
      <c r="K710" s="68">
        <v>19000</v>
      </c>
      <c r="L710" s="68">
        <v>0</v>
      </c>
    </row>
    <row r="711" spans="1:17" hidden="1" outlineLevel="1" x14ac:dyDescent="0.25">
      <c r="A711" s="79">
        <v>4118.0000899999995</v>
      </c>
      <c r="B711" s="57" t="s">
        <v>951</v>
      </c>
      <c r="C711" s="68">
        <v>5695.23</v>
      </c>
      <c r="D711" s="68">
        <v>0</v>
      </c>
      <c r="E711" s="68">
        <v>5695.23</v>
      </c>
      <c r="F711" s="68">
        <v>0</v>
      </c>
      <c r="G711" s="68">
        <v>0</v>
      </c>
      <c r="H711" s="68">
        <v>0</v>
      </c>
      <c r="I711" s="68">
        <v>5695.23</v>
      </c>
      <c r="J711" s="68">
        <v>0</v>
      </c>
      <c r="K711" s="68">
        <v>5695.23</v>
      </c>
      <c r="L711" s="68">
        <v>0</v>
      </c>
    </row>
    <row r="712" spans="1:17" hidden="1" outlineLevel="1" x14ac:dyDescent="0.25">
      <c r="A712" s="79">
        <v>4118.0001000000002</v>
      </c>
      <c r="B712" s="57" t="s">
        <v>1026</v>
      </c>
      <c r="C712" s="68">
        <v>11717.06</v>
      </c>
      <c r="D712" s="68">
        <v>0</v>
      </c>
      <c r="E712" s="68">
        <v>11717.06</v>
      </c>
      <c r="F712" s="68">
        <v>0</v>
      </c>
      <c r="G712" s="68">
        <v>0</v>
      </c>
      <c r="H712" s="68">
        <v>0</v>
      </c>
      <c r="I712" s="68">
        <v>11717.06</v>
      </c>
      <c r="J712" s="68">
        <v>0</v>
      </c>
      <c r="K712" s="68">
        <v>11717.06</v>
      </c>
      <c r="L712" s="68">
        <v>0</v>
      </c>
    </row>
    <row r="713" spans="1:17" hidden="1" outlineLevel="1" x14ac:dyDescent="0.25">
      <c r="A713" s="79">
        <v>4118.0001099999999</v>
      </c>
      <c r="B713" s="57" t="s">
        <v>1027</v>
      </c>
      <c r="C713" s="68">
        <v>2900</v>
      </c>
      <c r="D713" s="68">
        <v>0</v>
      </c>
      <c r="E713" s="68">
        <v>2900</v>
      </c>
      <c r="F713" s="68">
        <v>0</v>
      </c>
      <c r="G713" s="68">
        <v>0</v>
      </c>
      <c r="H713" s="68">
        <v>0</v>
      </c>
      <c r="I713" s="68">
        <v>2900</v>
      </c>
      <c r="J713" s="68">
        <v>0</v>
      </c>
      <c r="K713" s="68">
        <v>2900</v>
      </c>
      <c r="L713" s="68">
        <v>0</v>
      </c>
    </row>
    <row r="714" spans="1:17" hidden="1" outlineLevel="1" x14ac:dyDescent="0.25">
      <c r="A714" s="79">
        <v>4118.0001199999997</v>
      </c>
      <c r="B714" s="57" t="s">
        <v>1028</v>
      </c>
      <c r="C714" s="68">
        <v>8638.94</v>
      </c>
      <c r="D714" s="68">
        <v>0</v>
      </c>
      <c r="E714" s="68">
        <v>8638.94</v>
      </c>
      <c r="F714" s="68">
        <v>0</v>
      </c>
      <c r="G714" s="68">
        <v>0</v>
      </c>
      <c r="H714" s="68">
        <v>0</v>
      </c>
      <c r="I714" s="68">
        <v>8638.94</v>
      </c>
      <c r="J714" s="68">
        <v>0</v>
      </c>
      <c r="K714" s="68">
        <v>8638.94</v>
      </c>
      <c r="L714" s="68">
        <v>0</v>
      </c>
    </row>
    <row r="715" spans="1:17" hidden="1" outlineLevel="1" x14ac:dyDescent="0.25">
      <c r="A715" s="79">
        <v>4118.0001300000004</v>
      </c>
      <c r="B715" s="57" t="s">
        <v>1029</v>
      </c>
      <c r="C715" s="68">
        <v>29111</v>
      </c>
      <c r="D715" s="68">
        <v>0</v>
      </c>
      <c r="E715" s="68">
        <v>29111</v>
      </c>
      <c r="F715" s="68">
        <v>0</v>
      </c>
      <c r="G715" s="68">
        <v>0</v>
      </c>
      <c r="H715" s="68">
        <v>0</v>
      </c>
      <c r="I715" s="68">
        <v>29111</v>
      </c>
      <c r="J715" s="68">
        <v>0</v>
      </c>
      <c r="K715" s="68">
        <v>29111</v>
      </c>
      <c r="L715" s="68">
        <v>0</v>
      </c>
    </row>
    <row r="716" spans="1:17" hidden="1" outlineLevel="1" x14ac:dyDescent="0.25">
      <c r="A716" s="79">
        <v>4118.0001400000001</v>
      </c>
      <c r="B716" s="57" t="s">
        <v>1030</v>
      </c>
      <c r="C716" s="68">
        <v>10710</v>
      </c>
      <c r="D716" s="68">
        <v>0</v>
      </c>
      <c r="E716" s="68">
        <v>0</v>
      </c>
      <c r="F716" s="68">
        <v>0</v>
      </c>
      <c r="G716" s="68">
        <v>0</v>
      </c>
      <c r="H716" s="68">
        <v>0</v>
      </c>
      <c r="I716" s="68">
        <v>0</v>
      </c>
      <c r="J716" s="68">
        <v>0</v>
      </c>
      <c r="K716" s="68">
        <v>0</v>
      </c>
      <c r="L716" s="68">
        <v>0</v>
      </c>
    </row>
    <row r="717" spans="1:17" hidden="1" outlineLevel="1" x14ac:dyDescent="0.25">
      <c r="A717" s="79">
        <v>4118.0001499999998</v>
      </c>
      <c r="B717" s="57" t="s">
        <v>990</v>
      </c>
      <c r="C717" s="68">
        <v>0</v>
      </c>
      <c r="D717" s="68">
        <v>0</v>
      </c>
      <c r="E717" s="68">
        <v>0</v>
      </c>
      <c r="F717" s="68">
        <v>0</v>
      </c>
      <c r="G717" s="68">
        <v>136852.41</v>
      </c>
      <c r="H717" s="68">
        <v>136852.41</v>
      </c>
      <c r="I717" s="68">
        <v>136852.41</v>
      </c>
      <c r="J717" s="68">
        <v>136852.41</v>
      </c>
      <c r="K717" s="68">
        <v>0</v>
      </c>
      <c r="L717" s="68">
        <v>0</v>
      </c>
    </row>
    <row r="718" spans="1:17" collapsed="1" x14ac:dyDescent="0.25">
      <c r="A718" s="67">
        <v>418</v>
      </c>
      <c r="B718" s="57" t="s">
        <v>125</v>
      </c>
      <c r="C718" s="68">
        <v>4489222.42</v>
      </c>
      <c r="D718" s="68">
        <v>0</v>
      </c>
      <c r="E718" s="68">
        <v>40189019.729999997</v>
      </c>
      <c r="F718" s="68">
        <v>26274399.280000001</v>
      </c>
      <c r="G718" s="68">
        <v>6115151.6500000004</v>
      </c>
      <c r="H718" s="68">
        <v>2549677.98</v>
      </c>
      <c r="I718" s="68">
        <v>46304171.380000003</v>
      </c>
      <c r="J718" s="68">
        <v>28824077.260000002</v>
      </c>
      <c r="K718" s="68">
        <v>17480094.120000001</v>
      </c>
      <c r="L718" s="68">
        <v>0</v>
      </c>
      <c r="Q718" s="59">
        <f t="shared" ref="Q718:Q767" si="5">K718-L718</f>
        <v>17480094.120000001</v>
      </c>
    </row>
    <row r="719" spans="1:17" hidden="1" outlineLevel="1" x14ac:dyDescent="0.25">
      <c r="A719" s="79">
        <v>418.00027</v>
      </c>
      <c r="B719" s="57" t="s">
        <v>944</v>
      </c>
      <c r="C719" s="68">
        <v>49896.7</v>
      </c>
      <c r="D719" s="68">
        <v>0</v>
      </c>
      <c r="E719" s="68">
        <v>212610.16</v>
      </c>
      <c r="F719" s="68">
        <v>192768.1</v>
      </c>
      <c r="G719" s="68">
        <v>19842.060000000001</v>
      </c>
      <c r="H719" s="68">
        <v>19842.060000000001</v>
      </c>
      <c r="I719" s="68">
        <v>232452.22</v>
      </c>
      <c r="J719" s="68">
        <v>212610.16</v>
      </c>
      <c r="K719" s="68">
        <v>19842.060000000001</v>
      </c>
      <c r="L719" s="68">
        <v>0</v>
      </c>
    </row>
    <row r="720" spans="1:17" hidden="1" outlineLevel="1" x14ac:dyDescent="0.25">
      <c r="A720" s="79">
        <v>418.00056999999998</v>
      </c>
      <c r="B720" s="57" t="s">
        <v>945</v>
      </c>
      <c r="C720" s="68">
        <v>354642.61</v>
      </c>
      <c r="D720" s="68">
        <v>0</v>
      </c>
      <c r="E720" s="68">
        <v>3087608.51</v>
      </c>
      <c r="F720" s="68">
        <v>2964608.92</v>
      </c>
      <c r="G720" s="68">
        <v>111815.97</v>
      </c>
      <c r="H720" s="68">
        <v>122999.59</v>
      </c>
      <c r="I720" s="68">
        <v>3199424.48</v>
      </c>
      <c r="J720" s="68">
        <v>3087608.51</v>
      </c>
      <c r="K720" s="68">
        <v>111815.97</v>
      </c>
      <c r="L720" s="68">
        <v>0</v>
      </c>
    </row>
    <row r="721" spans="1:12" hidden="1" outlineLevel="1" x14ac:dyDescent="0.25">
      <c r="A721" s="79">
        <v>418.00103999999999</v>
      </c>
      <c r="B721" s="57" t="s">
        <v>949</v>
      </c>
      <c r="C721" s="68">
        <v>822288.09</v>
      </c>
      <c r="D721" s="68">
        <v>0</v>
      </c>
      <c r="E721" s="68">
        <v>9144028.1500000004</v>
      </c>
      <c r="F721" s="68">
        <v>8249122.2199999997</v>
      </c>
      <c r="G721" s="68">
        <v>893372.03</v>
      </c>
      <c r="H721" s="68">
        <v>894905.93</v>
      </c>
      <c r="I721" s="68">
        <v>10037400.18</v>
      </c>
      <c r="J721" s="68">
        <v>9144028.1500000004</v>
      </c>
      <c r="K721" s="68">
        <v>893372.03</v>
      </c>
      <c r="L721" s="68">
        <v>0</v>
      </c>
    </row>
    <row r="722" spans="1:12" hidden="1" outlineLevel="1" x14ac:dyDescent="0.25">
      <c r="A722" s="79">
        <v>418.00105000000002</v>
      </c>
      <c r="B722" s="57" t="s">
        <v>950</v>
      </c>
      <c r="C722" s="68">
        <v>11754.96</v>
      </c>
      <c r="D722" s="68">
        <v>0</v>
      </c>
      <c r="E722" s="68">
        <v>160139</v>
      </c>
      <c r="F722" s="68">
        <v>160139</v>
      </c>
      <c r="G722" s="68">
        <v>0</v>
      </c>
      <c r="H722" s="68">
        <v>0</v>
      </c>
      <c r="I722" s="68">
        <v>160139</v>
      </c>
      <c r="J722" s="68">
        <v>160139</v>
      </c>
      <c r="K722" s="68">
        <v>0</v>
      </c>
      <c r="L722" s="68">
        <v>0</v>
      </c>
    </row>
    <row r="723" spans="1:12" hidden="1" outlineLevel="1" x14ac:dyDescent="0.25">
      <c r="A723" s="79">
        <v>418.00110000000001</v>
      </c>
      <c r="B723" s="57" t="s">
        <v>952</v>
      </c>
      <c r="C723" s="68">
        <v>6913.99</v>
      </c>
      <c r="D723" s="68">
        <v>0</v>
      </c>
      <c r="E723" s="68">
        <v>93546.26</v>
      </c>
      <c r="F723" s="68">
        <v>87975.47</v>
      </c>
      <c r="G723" s="68">
        <v>8862.9599999999991</v>
      </c>
      <c r="H723" s="68">
        <v>5570.79</v>
      </c>
      <c r="I723" s="68">
        <v>102409.22</v>
      </c>
      <c r="J723" s="68">
        <v>93546.26</v>
      </c>
      <c r="K723" s="68">
        <v>8862.9599999999991</v>
      </c>
      <c r="L723" s="68">
        <v>0</v>
      </c>
    </row>
    <row r="724" spans="1:12" hidden="1" outlineLevel="1" x14ac:dyDescent="0.25">
      <c r="A724" s="79">
        <v>418.00110999999998</v>
      </c>
      <c r="B724" s="57" t="s">
        <v>953</v>
      </c>
      <c r="C724" s="68">
        <v>15547</v>
      </c>
      <c r="D724" s="68">
        <v>0</v>
      </c>
      <c r="E724" s="68">
        <v>407678.98</v>
      </c>
      <c r="F724" s="68">
        <v>366957.98</v>
      </c>
      <c r="G724" s="68">
        <v>40704.629999999997</v>
      </c>
      <c r="H724" s="68">
        <v>40721</v>
      </c>
      <c r="I724" s="68">
        <v>448383.61</v>
      </c>
      <c r="J724" s="68">
        <v>407678.98</v>
      </c>
      <c r="K724" s="68">
        <v>40704.629999999997</v>
      </c>
      <c r="L724" s="68">
        <v>0</v>
      </c>
    </row>
    <row r="725" spans="1:12" hidden="1" outlineLevel="1" x14ac:dyDescent="0.25">
      <c r="A725" s="79">
        <v>418.00112999999999</v>
      </c>
      <c r="B725" s="57" t="s">
        <v>955</v>
      </c>
      <c r="C725" s="68">
        <v>10538.8</v>
      </c>
      <c r="D725" s="68">
        <v>0</v>
      </c>
      <c r="E725" s="68">
        <v>167550.62</v>
      </c>
      <c r="F725" s="68">
        <v>157415.81</v>
      </c>
      <c r="G725" s="68">
        <v>17390.189999999999</v>
      </c>
      <c r="H725" s="68">
        <v>10134.81</v>
      </c>
      <c r="I725" s="68">
        <v>184940.81</v>
      </c>
      <c r="J725" s="68">
        <v>167550.62</v>
      </c>
      <c r="K725" s="68">
        <v>17390.189999999999</v>
      </c>
      <c r="L725" s="68">
        <v>0</v>
      </c>
    </row>
    <row r="726" spans="1:12" hidden="1" outlineLevel="1" x14ac:dyDescent="0.25">
      <c r="A726" s="79">
        <v>418.00119999999998</v>
      </c>
      <c r="B726" s="57" t="s">
        <v>957</v>
      </c>
      <c r="C726" s="68">
        <v>0</v>
      </c>
      <c r="D726" s="68">
        <v>0</v>
      </c>
      <c r="E726" s="68">
        <v>66832.009999999995</v>
      </c>
      <c r="F726" s="68">
        <v>47636.28</v>
      </c>
      <c r="G726" s="68">
        <v>7654.37</v>
      </c>
      <c r="H726" s="68">
        <v>19195.73</v>
      </c>
      <c r="I726" s="68">
        <v>74486.38</v>
      </c>
      <c r="J726" s="68">
        <v>66832.009999999995</v>
      </c>
      <c r="K726" s="68">
        <v>7654.37</v>
      </c>
      <c r="L726" s="68">
        <v>0</v>
      </c>
    </row>
    <row r="727" spans="1:12" hidden="1" outlineLevel="1" x14ac:dyDescent="0.25">
      <c r="A727" s="79">
        <v>418.00137000000001</v>
      </c>
      <c r="B727" s="57" t="s">
        <v>962</v>
      </c>
      <c r="C727" s="68">
        <v>460451.99</v>
      </c>
      <c r="D727" s="68">
        <v>0</v>
      </c>
      <c r="E727" s="68">
        <v>4731269.01</v>
      </c>
      <c r="F727" s="68">
        <v>4275638.26</v>
      </c>
      <c r="G727" s="68">
        <v>272847</v>
      </c>
      <c r="H727" s="68">
        <v>455630.75</v>
      </c>
      <c r="I727" s="68">
        <v>5004116.01</v>
      </c>
      <c r="J727" s="68">
        <v>4731269.01</v>
      </c>
      <c r="K727" s="68">
        <v>272847</v>
      </c>
      <c r="L727" s="68">
        <v>0</v>
      </c>
    </row>
    <row r="728" spans="1:12" hidden="1" outlineLevel="1" x14ac:dyDescent="0.25">
      <c r="A728" s="79">
        <v>418.00139999999999</v>
      </c>
      <c r="B728" s="57" t="s">
        <v>963</v>
      </c>
      <c r="C728" s="68">
        <v>48298.47</v>
      </c>
      <c r="D728" s="68">
        <v>0</v>
      </c>
      <c r="E728" s="68">
        <v>608122.28</v>
      </c>
      <c r="F728" s="68">
        <v>557790.4</v>
      </c>
      <c r="G728" s="68">
        <v>50331.88</v>
      </c>
      <c r="H728" s="68">
        <v>50331.88</v>
      </c>
      <c r="I728" s="68">
        <v>658454.16</v>
      </c>
      <c r="J728" s="68">
        <v>608122.28</v>
      </c>
      <c r="K728" s="68">
        <v>50331.88</v>
      </c>
      <c r="L728" s="68">
        <v>0</v>
      </c>
    </row>
    <row r="729" spans="1:12" hidden="1" outlineLevel="1" x14ac:dyDescent="0.25">
      <c r="A729" s="79">
        <v>418.00148000000002</v>
      </c>
      <c r="B729" s="57" t="s">
        <v>964</v>
      </c>
      <c r="C729" s="68">
        <v>0</v>
      </c>
      <c r="D729" s="68">
        <v>0</v>
      </c>
      <c r="E729" s="68">
        <v>14915.12</v>
      </c>
      <c r="F729" s="68">
        <v>14780.88</v>
      </c>
      <c r="G729" s="68">
        <v>0</v>
      </c>
      <c r="H729" s="68">
        <v>134.24</v>
      </c>
      <c r="I729" s="68">
        <v>14915.12</v>
      </c>
      <c r="J729" s="68">
        <v>14915.12</v>
      </c>
      <c r="K729" s="68">
        <v>0</v>
      </c>
      <c r="L729" s="68">
        <v>0</v>
      </c>
    </row>
    <row r="730" spans="1:12" hidden="1" outlineLevel="1" x14ac:dyDescent="0.25">
      <c r="A730" s="79">
        <v>418.00162</v>
      </c>
      <c r="B730" s="57" t="s">
        <v>966</v>
      </c>
      <c r="C730" s="68">
        <v>140262.10999999999</v>
      </c>
      <c r="D730" s="68">
        <v>0</v>
      </c>
      <c r="E730" s="68">
        <v>1996930.18</v>
      </c>
      <c r="F730" s="68">
        <v>1820548.72</v>
      </c>
      <c r="G730" s="68">
        <v>153711.59</v>
      </c>
      <c r="H730" s="68">
        <v>176381.46</v>
      </c>
      <c r="I730" s="68">
        <v>2150641.77</v>
      </c>
      <c r="J730" s="68">
        <v>1996930.18</v>
      </c>
      <c r="K730" s="68">
        <v>153711.59</v>
      </c>
      <c r="L730" s="68">
        <v>0</v>
      </c>
    </row>
    <row r="731" spans="1:12" hidden="1" outlineLevel="1" x14ac:dyDescent="0.25">
      <c r="A731" s="79">
        <v>418.00171</v>
      </c>
      <c r="B731" s="57" t="s">
        <v>968</v>
      </c>
      <c r="C731" s="68">
        <v>33066.54</v>
      </c>
      <c r="D731" s="68">
        <v>0</v>
      </c>
      <c r="E731" s="68">
        <v>413444.9</v>
      </c>
      <c r="F731" s="68">
        <v>379056.04</v>
      </c>
      <c r="G731" s="68">
        <v>36752.28</v>
      </c>
      <c r="H731" s="68">
        <v>34388.86</v>
      </c>
      <c r="I731" s="68">
        <v>450197.18</v>
      </c>
      <c r="J731" s="68">
        <v>413444.9</v>
      </c>
      <c r="K731" s="68">
        <v>36752.28</v>
      </c>
      <c r="L731" s="68">
        <v>0</v>
      </c>
    </row>
    <row r="732" spans="1:12" hidden="1" outlineLevel="1" x14ac:dyDescent="0.25">
      <c r="A732" s="79">
        <v>418.00179000000003</v>
      </c>
      <c r="B732" s="57" t="s">
        <v>970</v>
      </c>
      <c r="C732" s="68">
        <v>17335.78</v>
      </c>
      <c r="D732" s="68">
        <v>0</v>
      </c>
      <c r="E732" s="68">
        <v>228631.63</v>
      </c>
      <c r="F732" s="68">
        <v>209245.83</v>
      </c>
      <c r="G732" s="68">
        <v>18350.740000000002</v>
      </c>
      <c r="H732" s="68">
        <v>19385.8</v>
      </c>
      <c r="I732" s="68">
        <v>246982.37</v>
      </c>
      <c r="J732" s="68">
        <v>228631.63</v>
      </c>
      <c r="K732" s="68">
        <v>18350.740000000002</v>
      </c>
      <c r="L732" s="68">
        <v>0</v>
      </c>
    </row>
    <row r="733" spans="1:12" hidden="1" outlineLevel="1" x14ac:dyDescent="0.25">
      <c r="A733" s="79">
        <v>418.00180999999998</v>
      </c>
      <c r="B733" s="57" t="s">
        <v>972</v>
      </c>
      <c r="C733" s="68">
        <v>8000</v>
      </c>
      <c r="D733" s="68">
        <v>0</v>
      </c>
      <c r="E733" s="68">
        <v>303491.84999999998</v>
      </c>
      <c r="F733" s="68">
        <v>280561.48</v>
      </c>
      <c r="G733" s="68">
        <v>64474.37</v>
      </c>
      <c r="H733" s="68">
        <v>22930.37</v>
      </c>
      <c r="I733" s="68">
        <v>367966.22</v>
      </c>
      <c r="J733" s="68">
        <v>303491.84999999998</v>
      </c>
      <c r="K733" s="68">
        <v>64474.37</v>
      </c>
      <c r="L733" s="68">
        <v>0</v>
      </c>
    </row>
    <row r="734" spans="1:12" hidden="1" outlineLevel="1" x14ac:dyDescent="0.25">
      <c r="A734" s="79">
        <v>418.00184000000002</v>
      </c>
      <c r="B734" s="57" t="s">
        <v>974</v>
      </c>
      <c r="C734" s="68">
        <v>67.13</v>
      </c>
      <c r="D734" s="68">
        <v>0</v>
      </c>
      <c r="E734" s="68">
        <v>2350.98</v>
      </c>
      <c r="F734" s="68">
        <v>2283.86</v>
      </c>
      <c r="G734" s="68">
        <v>0</v>
      </c>
      <c r="H734" s="68">
        <v>67.12</v>
      </c>
      <c r="I734" s="68">
        <v>2350.98</v>
      </c>
      <c r="J734" s="68">
        <v>2350.98</v>
      </c>
      <c r="K734" s="68">
        <v>0</v>
      </c>
      <c r="L734" s="68">
        <v>0</v>
      </c>
    </row>
    <row r="735" spans="1:12" hidden="1" outlineLevel="1" x14ac:dyDescent="0.25">
      <c r="A735" s="79">
        <v>418.00198</v>
      </c>
      <c r="B735" s="57" t="s">
        <v>978</v>
      </c>
      <c r="C735" s="68">
        <v>249061.35</v>
      </c>
      <c r="D735" s="68">
        <v>0</v>
      </c>
      <c r="E735" s="68">
        <v>2262550.9500000002</v>
      </c>
      <c r="F735" s="68">
        <v>2262550.9500000002</v>
      </c>
      <c r="G735" s="68">
        <v>0</v>
      </c>
      <c r="H735" s="68">
        <v>0</v>
      </c>
      <c r="I735" s="68">
        <v>2262550.9500000002</v>
      </c>
      <c r="J735" s="68">
        <v>2262550.9500000002</v>
      </c>
      <c r="K735" s="68">
        <v>0</v>
      </c>
      <c r="L735" s="68">
        <v>0</v>
      </c>
    </row>
    <row r="736" spans="1:12" hidden="1" outlineLevel="1" x14ac:dyDescent="0.25">
      <c r="A736" s="79">
        <v>418.00205999999997</v>
      </c>
      <c r="B736" s="57" t="s">
        <v>979</v>
      </c>
      <c r="C736" s="68">
        <v>469.88</v>
      </c>
      <c r="D736" s="68">
        <v>0</v>
      </c>
      <c r="E736" s="68">
        <v>14169.98</v>
      </c>
      <c r="F736" s="68">
        <v>12894.74</v>
      </c>
      <c r="G736" s="68">
        <v>1141.44</v>
      </c>
      <c r="H736" s="68">
        <v>1275.24</v>
      </c>
      <c r="I736" s="68">
        <v>15311.42</v>
      </c>
      <c r="J736" s="68">
        <v>14169.98</v>
      </c>
      <c r="K736" s="68">
        <v>1141.44</v>
      </c>
      <c r="L736" s="68">
        <v>0</v>
      </c>
    </row>
    <row r="737" spans="1:12" hidden="1" outlineLevel="1" x14ac:dyDescent="0.25">
      <c r="A737" s="79">
        <v>418.00211000000002</v>
      </c>
      <c r="B737" s="57" t="s">
        <v>980</v>
      </c>
      <c r="C737" s="68">
        <v>0</v>
      </c>
      <c r="D737" s="68">
        <v>0</v>
      </c>
      <c r="E737" s="68">
        <v>19145.66</v>
      </c>
      <c r="F737" s="68">
        <v>13921.88</v>
      </c>
      <c r="G737" s="68">
        <v>0</v>
      </c>
      <c r="H737" s="68">
        <v>5223.78</v>
      </c>
      <c r="I737" s="68">
        <v>19145.66</v>
      </c>
      <c r="J737" s="68">
        <v>19145.66</v>
      </c>
      <c r="K737" s="68">
        <v>0</v>
      </c>
      <c r="L737" s="68">
        <v>0</v>
      </c>
    </row>
    <row r="738" spans="1:12" hidden="1" outlineLevel="1" x14ac:dyDescent="0.25">
      <c r="A738" s="79">
        <v>418.00213000000002</v>
      </c>
      <c r="B738" s="57" t="s">
        <v>958</v>
      </c>
      <c r="C738" s="68">
        <v>8109.99</v>
      </c>
      <c r="D738" s="68">
        <v>0</v>
      </c>
      <c r="E738" s="68">
        <v>128807.69</v>
      </c>
      <c r="F738" s="68">
        <v>120556.55</v>
      </c>
      <c r="G738" s="68">
        <v>8113.96</v>
      </c>
      <c r="H738" s="68">
        <v>8251.14</v>
      </c>
      <c r="I738" s="68">
        <v>136921.65</v>
      </c>
      <c r="J738" s="68">
        <v>128807.69</v>
      </c>
      <c r="K738" s="68">
        <v>8113.96</v>
      </c>
      <c r="L738" s="68">
        <v>0</v>
      </c>
    </row>
    <row r="739" spans="1:12" hidden="1" outlineLevel="1" x14ac:dyDescent="0.25">
      <c r="A739" s="79">
        <v>418.00214</v>
      </c>
      <c r="B739" s="57" t="s">
        <v>976</v>
      </c>
      <c r="C739" s="68">
        <v>21582</v>
      </c>
      <c r="D739" s="68">
        <v>0</v>
      </c>
      <c r="E739" s="68">
        <v>246662.25</v>
      </c>
      <c r="F739" s="68">
        <v>224630.25</v>
      </c>
      <c r="G739" s="68">
        <v>22032</v>
      </c>
      <c r="H739" s="68">
        <v>22032</v>
      </c>
      <c r="I739" s="68">
        <v>268694.25</v>
      </c>
      <c r="J739" s="68">
        <v>246662.25</v>
      </c>
      <c r="K739" s="68">
        <v>22032</v>
      </c>
      <c r="L739" s="68">
        <v>0</v>
      </c>
    </row>
    <row r="740" spans="1:12" hidden="1" outlineLevel="1" x14ac:dyDescent="0.25">
      <c r="A740" s="79">
        <v>418.00214999999997</v>
      </c>
      <c r="B740" s="57" t="s">
        <v>1031</v>
      </c>
      <c r="C740" s="68">
        <v>63173.27</v>
      </c>
      <c r="D740" s="68">
        <v>0</v>
      </c>
      <c r="E740" s="68">
        <v>230178.45</v>
      </c>
      <c r="F740" s="68">
        <v>175646.03</v>
      </c>
      <c r="G740" s="68">
        <v>11245.76</v>
      </c>
      <c r="H740" s="68">
        <v>54532.42</v>
      </c>
      <c r="I740" s="68">
        <v>241424.21</v>
      </c>
      <c r="J740" s="68">
        <v>230178.45</v>
      </c>
      <c r="K740" s="68">
        <v>11245.76</v>
      </c>
      <c r="L740" s="68">
        <v>0</v>
      </c>
    </row>
    <row r="741" spans="1:12" hidden="1" outlineLevel="1" x14ac:dyDescent="0.25">
      <c r="A741" s="79">
        <v>418.00216</v>
      </c>
      <c r="B741" s="57" t="s">
        <v>982</v>
      </c>
      <c r="C741" s="68">
        <v>4165</v>
      </c>
      <c r="D741" s="68">
        <v>0</v>
      </c>
      <c r="E741" s="68">
        <v>29155</v>
      </c>
      <c r="F741" s="68">
        <v>29155</v>
      </c>
      <c r="G741" s="68">
        <v>0</v>
      </c>
      <c r="H741" s="68">
        <v>0</v>
      </c>
      <c r="I741" s="68">
        <v>29155</v>
      </c>
      <c r="J741" s="68">
        <v>29155</v>
      </c>
      <c r="K741" s="68">
        <v>0</v>
      </c>
      <c r="L741" s="68">
        <v>0</v>
      </c>
    </row>
    <row r="742" spans="1:12" hidden="1" outlineLevel="1" x14ac:dyDescent="0.25">
      <c r="A742" s="79">
        <v>418.00218000000001</v>
      </c>
      <c r="B742" s="57" t="s">
        <v>686</v>
      </c>
      <c r="C742" s="68">
        <v>134163</v>
      </c>
      <c r="D742" s="68">
        <v>0</v>
      </c>
      <c r="E742" s="68">
        <v>508398.04</v>
      </c>
      <c r="F742" s="68">
        <v>270318.03999999998</v>
      </c>
      <c r="G742" s="68">
        <v>0</v>
      </c>
      <c r="H742" s="68">
        <v>0</v>
      </c>
      <c r="I742" s="68">
        <v>508398.04</v>
      </c>
      <c r="J742" s="68">
        <v>270318.03999999998</v>
      </c>
      <c r="K742" s="68">
        <v>238080</v>
      </c>
      <c r="L742" s="68">
        <v>0</v>
      </c>
    </row>
    <row r="743" spans="1:12" hidden="1" outlineLevel="1" x14ac:dyDescent="0.25">
      <c r="A743" s="79">
        <v>418.00225</v>
      </c>
      <c r="B743" s="57" t="s">
        <v>984</v>
      </c>
      <c r="C743" s="68">
        <v>125952.35</v>
      </c>
      <c r="D743" s="68">
        <v>0</v>
      </c>
      <c r="E743" s="68">
        <v>310452.47999999998</v>
      </c>
      <c r="F743" s="68">
        <v>310452.47999999998</v>
      </c>
      <c r="G743" s="68">
        <v>0</v>
      </c>
      <c r="H743" s="68">
        <v>0</v>
      </c>
      <c r="I743" s="68">
        <v>310452.47999999998</v>
      </c>
      <c r="J743" s="68">
        <v>310452.47999999998</v>
      </c>
      <c r="K743" s="68">
        <v>0</v>
      </c>
      <c r="L743" s="68">
        <v>0</v>
      </c>
    </row>
    <row r="744" spans="1:12" hidden="1" outlineLevel="1" x14ac:dyDescent="0.25">
      <c r="A744" s="79">
        <v>418.00231000000002</v>
      </c>
      <c r="B744" s="57" t="s">
        <v>1032</v>
      </c>
      <c r="C744" s="68">
        <v>231944</v>
      </c>
      <c r="D744" s="68">
        <v>0</v>
      </c>
      <c r="E744" s="68">
        <v>231944</v>
      </c>
      <c r="F744" s="68">
        <v>0</v>
      </c>
      <c r="G744" s="68">
        <v>0</v>
      </c>
      <c r="H744" s="68">
        <v>0</v>
      </c>
      <c r="I744" s="68">
        <v>231944</v>
      </c>
      <c r="J744" s="68">
        <v>0</v>
      </c>
      <c r="K744" s="68">
        <v>231944</v>
      </c>
      <c r="L744" s="68">
        <v>0</v>
      </c>
    </row>
    <row r="745" spans="1:12" hidden="1" outlineLevel="1" x14ac:dyDescent="0.25">
      <c r="A745" s="79">
        <v>418.00232999999997</v>
      </c>
      <c r="B745" s="57" t="s">
        <v>986</v>
      </c>
      <c r="C745" s="68">
        <v>18786.29</v>
      </c>
      <c r="D745" s="68">
        <v>0</v>
      </c>
      <c r="E745" s="68">
        <v>143129.4</v>
      </c>
      <c r="F745" s="68">
        <v>143129.4</v>
      </c>
      <c r="G745" s="68">
        <v>0</v>
      </c>
      <c r="H745" s="68">
        <v>0</v>
      </c>
      <c r="I745" s="68">
        <v>143129.4</v>
      </c>
      <c r="J745" s="68">
        <v>143129.4</v>
      </c>
      <c r="K745" s="68">
        <v>0</v>
      </c>
      <c r="L745" s="68">
        <v>0</v>
      </c>
    </row>
    <row r="746" spans="1:12" hidden="1" outlineLevel="1" x14ac:dyDescent="0.25">
      <c r="A746" s="79">
        <v>418.00236999999998</v>
      </c>
      <c r="B746" s="57" t="s">
        <v>988</v>
      </c>
      <c r="C746" s="68">
        <v>0</v>
      </c>
      <c r="D746" s="68">
        <v>0</v>
      </c>
      <c r="E746" s="68">
        <v>134674.84</v>
      </c>
      <c r="F746" s="68">
        <v>134674.84</v>
      </c>
      <c r="G746" s="68">
        <v>8880.2000000000007</v>
      </c>
      <c r="H746" s="68">
        <v>8880.2000000000007</v>
      </c>
      <c r="I746" s="68">
        <v>143555.04</v>
      </c>
      <c r="J746" s="68">
        <v>143555.04</v>
      </c>
      <c r="K746" s="68">
        <v>0</v>
      </c>
      <c r="L746" s="68">
        <v>0</v>
      </c>
    </row>
    <row r="747" spans="1:12" hidden="1" outlineLevel="1" x14ac:dyDescent="0.25">
      <c r="A747" s="79">
        <v>418.00238000000002</v>
      </c>
      <c r="B747" s="57" t="s">
        <v>989</v>
      </c>
      <c r="C747" s="68">
        <v>0</v>
      </c>
      <c r="D747" s="68">
        <v>0</v>
      </c>
      <c r="E747" s="68">
        <v>27515.16</v>
      </c>
      <c r="F747" s="68">
        <v>27515.16</v>
      </c>
      <c r="G747" s="68">
        <v>3552.08</v>
      </c>
      <c r="H747" s="68">
        <v>3552.08</v>
      </c>
      <c r="I747" s="68">
        <v>31067.24</v>
      </c>
      <c r="J747" s="68">
        <v>31067.24</v>
      </c>
      <c r="K747" s="68">
        <v>0</v>
      </c>
      <c r="L747" s="68">
        <v>0</v>
      </c>
    </row>
    <row r="748" spans="1:12" hidden="1" outlineLevel="1" x14ac:dyDescent="0.25">
      <c r="A748" s="79">
        <v>418.00238999999999</v>
      </c>
      <c r="B748" s="57" t="s">
        <v>990</v>
      </c>
      <c r="C748" s="68">
        <v>321928.62</v>
      </c>
      <c r="D748" s="68">
        <v>0</v>
      </c>
      <c r="E748" s="68">
        <v>271126.69</v>
      </c>
      <c r="F748" s="68">
        <v>271126.69</v>
      </c>
      <c r="G748" s="68">
        <v>0</v>
      </c>
      <c r="H748" s="68">
        <v>0</v>
      </c>
      <c r="I748" s="68">
        <v>271126.69</v>
      </c>
      <c r="J748" s="68">
        <v>271126.69</v>
      </c>
      <c r="K748" s="68">
        <v>0</v>
      </c>
      <c r="L748" s="68">
        <v>0</v>
      </c>
    </row>
    <row r="749" spans="1:12" hidden="1" outlineLevel="1" x14ac:dyDescent="0.25">
      <c r="A749" s="79">
        <v>418.00243999999998</v>
      </c>
      <c r="B749" s="57" t="s">
        <v>992</v>
      </c>
      <c r="C749" s="68">
        <v>0</v>
      </c>
      <c r="D749" s="68">
        <v>0</v>
      </c>
      <c r="E749" s="68">
        <v>34494.97</v>
      </c>
      <c r="F749" s="68">
        <v>34494.97</v>
      </c>
      <c r="G749" s="68">
        <v>17263.099999999999</v>
      </c>
      <c r="H749" s="68">
        <v>0</v>
      </c>
      <c r="I749" s="68">
        <v>51758.07</v>
      </c>
      <c r="J749" s="68">
        <v>34494.97</v>
      </c>
      <c r="K749" s="68">
        <v>17263.099999999999</v>
      </c>
      <c r="L749" s="68">
        <v>0</v>
      </c>
    </row>
    <row r="750" spans="1:12" hidden="1" outlineLevel="1" x14ac:dyDescent="0.25">
      <c r="A750" s="79">
        <v>418.00245999999999</v>
      </c>
      <c r="B750" s="57" t="s">
        <v>994</v>
      </c>
      <c r="C750" s="68">
        <v>0</v>
      </c>
      <c r="D750" s="68">
        <v>0</v>
      </c>
      <c r="E750" s="68">
        <v>48707.73</v>
      </c>
      <c r="F750" s="68">
        <v>44277.51</v>
      </c>
      <c r="G750" s="68">
        <v>4427.26</v>
      </c>
      <c r="H750" s="68">
        <v>4430.22</v>
      </c>
      <c r="I750" s="68">
        <v>53134.99</v>
      </c>
      <c r="J750" s="68">
        <v>48707.73</v>
      </c>
      <c r="K750" s="68">
        <v>4427.26</v>
      </c>
      <c r="L750" s="68">
        <v>0</v>
      </c>
    </row>
    <row r="751" spans="1:12" hidden="1" outlineLevel="1" x14ac:dyDescent="0.25">
      <c r="A751" s="79">
        <v>418.00250999999997</v>
      </c>
      <c r="B751" s="57" t="s">
        <v>995</v>
      </c>
      <c r="C751" s="68">
        <v>15077.97</v>
      </c>
      <c r="D751" s="68">
        <v>0</v>
      </c>
      <c r="E751" s="68">
        <v>109561.37</v>
      </c>
      <c r="F751" s="68">
        <v>109561.37</v>
      </c>
      <c r="G751" s="68">
        <v>0</v>
      </c>
      <c r="H751" s="68">
        <v>0</v>
      </c>
      <c r="I751" s="68">
        <v>109561.37</v>
      </c>
      <c r="J751" s="68">
        <v>109561.37</v>
      </c>
      <c r="K751" s="68">
        <v>0</v>
      </c>
      <c r="L751" s="68">
        <v>0</v>
      </c>
    </row>
    <row r="752" spans="1:12" hidden="1" outlineLevel="1" x14ac:dyDescent="0.25">
      <c r="A752" s="79">
        <v>418.00252</v>
      </c>
      <c r="B752" s="57" t="s">
        <v>996</v>
      </c>
      <c r="C752" s="68">
        <v>23800</v>
      </c>
      <c r="D752" s="68">
        <v>0</v>
      </c>
      <c r="E752" s="68">
        <v>285600</v>
      </c>
      <c r="F752" s="68">
        <v>261800</v>
      </c>
      <c r="G752" s="68">
        <v>0</v>
      </c>
      <c r="H752" s="68">
        <v>23800</v>
      </c>
      <c r="I752" s="68">
        <v>285600</v>
      </c>
      <c r="J752" s="68">
        <v>285600</v>
      </c>
      <c r="K752" s="68">
        <v>0</v>
      </c>
      <c r="L752" s="68">
        <v>0</v>
      </c>
    </row>
    <row r="753" spans="1:21" hidden="1" outlineLevel="1" x14ac:dyDescent="0.25">
      <c r="A753" s="79">
        <v>418.00252999999998</v>
      </c>
      <c r="B753" s="57" t="s">
        <v>997</v>
      </c>
      <c r="C753" s="68">
        <v>988199.32</v>
      </c>
      <c r="D753" s="68">
        <v>0</v>
      </c>
      <c r="E753" s="68">
        <v>10506381.15</v>
      </c>
      <c r="F753" s="68">
        <v>0</v>
      </c>
      <c r="G753" s="68">
        <v>3800000</v>
      </c>
      <c r="H753" s="68">
        <v>0</v>
      </c>
      <c r="I753" s="68">
        <v>14306381.15</v>
      </c>
      <c r="J753" s="68">
        <v>0</v>
      </c>
      <c r="K753" s="68">
        <v>14306381.15</v>
      </c>
      <c r="L753" s="68">
        <v>0</v>
      </c>
    </row>
    <row r="754" spans="1:21" hidden="1" outlineLevel="1" x14ac:dyDescent="0.25">
      <c r="A754" s="79">
        <v>418.00254000000001</v>
      </c>
      <c r="B754" s="57" t="s">
        <v>998</v>
      </c>
      <c r="C754" s="68">
        <v>0</v>
      </c>
      <c r="D754" s="68">
        <v>0</v>
      </c>
      <c r="E754" s="68">
        <v>85999.76</v>
      </c>
      <c r="F754" s="68">
        <v>82375.03</v>
      </c>
      <c r="G754" s="68">
        <v>3623.12</v>
      </c>
      <c r="H754" s="68">
        <v>3624.73</v>
      </c>
      <c r="I754" s="68">
        <v>89622.88</v>
      </c>
      <c r="J754" s="68">
        <v>85999.76</v>
      </c>
      <c r="K754" s="68">
        <v>3623.12</v>
      </c>
      <c r="L754" s="68">
        <v>0</v>
      </c>
    </row>
    <row r="755" spans="1:21" hidden="1" outlineLevel="1" x14ac:dyDescent="0.25">
      <c r="A755" s="79">
        <v>418.00256000000002</v>
      </c>
      <c r="B755" s="57" t="s">
        <v>1000</v>
      </c>
      <c r="C755" s="68">
        <v>12782.86</v>
      </c>
      <c r="D755" s="68">
        <v>0</v>
      </c>
      <c r="E755" s="68">
        <v>250321.18</v>
      </c>
      <c r="F755" s="68">
        <v>232582.55</v>
      </c>
      <c r="G755" s="68">
        <v>17726.87</v>
      </c>
      <c r="H755" s="68">
        <v>17738.63</v>
      </c>
      <c r="I755" s="68">
        <v>268048.05</v>
      </c>
      <c r="J755" s="68">
        <v>250321.18</v>
      </c>
      <c r="K755" s="68">
        <v>17726.87</v>
      </c>
      <c r="L755" s="68">
        <v>0</v>
      </c>
    </row>
    <row r="756" spans="1:21" hidden="1" outlineLevel="1" x14ac:dyDescent="0.25">
      <c r="A756" s="79">
        <v>418.00259</v>
      </c>
      <c r="B756" s="57" t="s">
        <v>1001</v>
      </c>
      <c r="C756" s="68">
        <v>7853.75</v>
      </c>
      <c r="D756" s="68">
        <v>0</v>
      </c>
      <c r="E756" s="68">
        <v>107511.43</v>
      </c>
      <c r="F756" s="68">
        <v>101000.99</v>
      </c>
      <c r="G756" s="68">
        <v>6982.93</v>
      </c>
      <c r="H756" s="68">
        <v>6510.44</v>
      </c>
      <c r="I756" s="68">
        <v>114494.36</v>
      </c>
      <c r="J756" s="68">
        <v>107511.43</v>
      </c>
      <c r="K756" s="68">
        <v>6982.93</v>
      </c>
      <c r="L756" s="68">
        <v>0</v>
      </c>
    </row>
    <row r="757" spans="1:21" hidden="1" outlineLevel="1" x14ac:dyDescent="0.25">
      <c r="A757" s="79">
        <v>418.00265999999999</v>
      </c>
      <c r="B757" s="57" t="s">
        <v>1002</v>
      </c>
      <c r="C757" s="68">
        <v>10054.19</v>
      </c>
      <c r="D757" s="68">
        <v>0</v>
      </c>
      <c r="E757" s="68">
        <v>112144.56</v>
      </c>
      <c r="F757" s="68">
        <v>100573.27</v>
      </c>
      <c r="G757" s="68">
        <v>11566.64</v>
      </c>
      <c r="H757" s="68">
        <v>11571.29</v>
      </c>
      <c r="I757" s="68">
        <v>123711.2</v>
      </c>
      <c r="J757" s="68">
        <v>112144.56</v>
      </c>
      <c r="K757" s="68">
        <v>11566.64</v>
      </c>
      <c r="L757" s="68">
        <v>0</v>
      </c>
    </row>
    <row r="758" spans="1:21" hidden="1" outlineLevel="1" x14ac:dyDescent="0.25">
      <c r="A758" s="79">
        <v>418.00276000000002</v>
      </c>
      <c r="B758" s="57" t="s">
        <v>1007</v>
      </c>
      <c r="C758" s="68">
        <v>14375.21</v>
      </c>
      <c r="D758" s="68">
        <v>0</v>
      </c>
      <c r="E758" s="68">
        <v>28761.98</v>
      </c>
      <c r="F758" s="68">
        <v>28761.98</v>
      </c>
      <c r="G758" s="68">
        <v>0</v>
      </c>
      <c r="H758" s="68">
        <v>0</v>
      </c>
      <c r="I758" s="68">
        <v>28761.98</v>
      </c>
      <c r="J758" s="68">
        <v>28761.98</v>
      </c>
      <c r="K758" s="68">
        <v>0</v>
      </c>
      <c r="L758" s="68">
        <v>0</v>
      </c>
    </row>
    <row r="759" spans="1:21" hidden="1" outlineLevel="1" x14ac:dyDescent="0.25">
      <c r="A759" s="79">
        <v>418.00277</v>
      </c>
      <c r="B759" s="57" t="s">
        <v>1008</v>
      </c>
      <c r="C759" s="68">
        <v>0</v>
      </c>
      <c r="D759" s="68">
        <v>0</v>
      </c>
      <c r="E759" s="68">
        <v>208320</v>
      </c>
      <c r="F759" s="68">
        <v>0</v>
      </c>
      <c r="G759" s="68">
        <v>0</v>
      </c>
      <c r="H759" s="68">
        <v>0</v>
      </c>
      <c r="I759" s="68">
        <v>208320</v>
      </c>
      <c r="J759" s="68">
        <v>0</v>
      </c>
      <c r="K759" s="68">
        <v>208320</v>
      </c>
      <c r="L759" s="68">
        <v>0</v>
      </c>
    </row>
    <row r="760" spans="1:21" hidden="1" outlineLevel="1" x14ac:dyDescent="0.25">
      <c r="A760" s="79">
        <v>418.00279</v>
      </c>
      <c r="B760" s="57" t="s">
        <v>1009</v>
      </c>
      <c r="C760" s="68">
        <v>258679.2</v>
      </c>
      <c r="D760" s="68">
        <v>0</v>
      </c>
      <c r="E760" s="68">
        <v>435409.6</v>
      </c>
      <c r="F760" s="68">
        <v>242760</v>
      </c>
      <c r="G760" s="68">
        <v>0</v>
      </c>
      <c r="H760" s="68">
        <v>0</v>
      </c>
      <c r="I760" s="68">
        <v>435409.6</v>
      </c>
      <c r="J760" s="68">
        <v>242760</v>
      </c>
      <c r="K760" s="68">
        <v>192649.60000000001</v>
      </c>
      <c r="L760" s="68">
        <v>0</v>
      </c>
    </row>
    <row r="761" spans="1:21" hidden="1" outlineLevel="1" x14ac:dyDescent="0.25">
      <c r="A761" s="79">
        <v>418.00283000000002</v>
      </c>
      <c r="B761" s="57" t="s">
        <v>1011</v>
      </c>
      <c r="C761" s="68">
        <v>0</v>
      </c>
      <c r="D761" s="68">
        <v>0</v>
      </c>
      <c r="E761" s="68">
        <v>726312.17</v>
      </c>
      <c r="F761" s="68">
        <v>726312.17</v>
      </c>
      <c r="G761" s="68">
        <v>0</v>
      </c>
      <c r="H761" s="68">
        <v>0</v>
      </c>
      <c r="I761" s="68">
        <v>726312.17</v>
      </c>
      <c r="J761" s="68">
        <v>726312.17</v>
      </c>
      <c r="K761" s="68">
        <v>0</v>
      </c>
      <c r="L761" s="68">
        <v>0</v>
      </c>
    </row>
    <row r="762" spans="1:21" hidden="1" outlineLevel="1" x14ac:dyDescent="0.25">
      <c r="A762" s="79">
        <v>418.00285000000002</v>
      </c>
      <c r="B762" s="57" t="s">
        <v>1013</v>
      </c>
      <c r="C762" s="68">
        <v>0</v>
      </c>
      <c r="D762" s="68">
        <v>0</v>
      </c>
      <c r="E762" s="68">
        <v>16081.91</v>
      </c>
      <c r="F762" s="68">
        <v>16081.91</v>
      </c>
      <c r="G762" s="68">
        <v>0</v>
      </c>
      <c r="H762" s="68">
        <v>0</v>
      </c>
      <c r="I762" s="68">
        <v>16081.91</v>
      </c>
      <c r="J762" s="68">
        <v>16081.91</v>
      </c>
      <c r="K762" s="68">
        <v>0</v>
      </c>
      <c r="L762" s="68">
        <v>0</v>
      </c>
    </row>
    <row r="763" spans="1:21" hidden="1" outlineLevel="1" x14ac:dyDescent="0.25">
      <c r="A763" s="79">
        <v>418.00288</v>
      </c>
      <c r="B763" s="57" t="s">
        <v>1015</v>
      </c>
      <c r="C763" s="68">
        <v>0</v>
      </c>
      <c r="D763" s="68">
        <v>0</v>
      </c>
      <c r="E763" s="68">
        <v>695829.72</v>
      </c>
      <c r="F763" s="68">
        <v>284113.39</v>
      </c>
      <c r="G763" s="68">
        <v>427648.45</v>
      </c>
      <c r="H763" s="68">
        <v>411716.33</v>
      </c>
      <c r="I763" s="68">
        <v>1123478.17</v>
      </c>
      <c r="J763" s="68">
        <v>695829.72</v>
      </c>
      <c r="K763" s="68">
        <v>427648.45</v>
      </c>
      <c r="L763" s="68">
        <v>0</v>
      </c>
    </row>
    <row r="764" spans="1:21" hidden="1" outlineLevel="1" x14ac:dyDescent="0.25">
      <c r="A764" s="79">
        <v>418.00292000000002</v>
      </c>
      <c r="B764" s="57" t="s">
        <v>1017</v>
      </c>
      <c r="C764" s="68">
        <v>0</v>
      </c>
      <c r="D764" s="68">
        <v>0</v>
      </c>
      <c r="E764" s="68">
        <v>112226.12</v>
      </c>
      <c r="F764" s="68">
        <v>93055.05</v>
      </c>
      <c r="G764" s="68">
        <v>14351.5</v>
      </c>
      <c r="H764" s="68">
        <v>19171.07</v>
      </c>
      <c r="I764" s="68">
        <v>126577.62</v>
      </c>
      <c r="J764" s="68">
        <v>112226.12</v>
      </c>
      <c r="K764" s="68">
        <v>14351.5</v>
      </c>
      <c r="L764" s="68">
        <v>0</v>
      </c>
    </row>
    <row r="765" spans="1:21" hidden="1" outlineLevel="1" x14ac:dyDescent="0.25">
      <c r="A765" s="79">
        <v>418.00294000000002</v>
      </c>
      <c r="B765" s="57" t="s">
        <v>1019</v>
      </c>
      <c r="C765" s="68">
        <v>0</v>
      </c>
      <c r="D765" s="68">
        <v>0</v>
      </c>
      <c r="E765" s="68">
        <v>403.14</v>
      </c>
      <c r="F765" s="68">
        <v>403.14</v>
      </c>
      <c r="G765" s="68">
        <v>0</v>
      </c>
      <c r="H765" s="68">
        <v>0</v>
      </c>
      <c r="I765" s="68">
        <v>403.14</v>
      </c>
      <c r="J765" s="68">
        <v>403.14</v>
      </c>
      <c r="K765" s="68">
        <v>0</v>
      </c>
      <c r="L765" s="68">
        <v>0</v>
      </c>
    </row>
    <row r="766" spans="1:21" hidden="1" outlineLevel="1" x14ac:dyDescent="0.25">
      <c r="A766" s="79">
        <v>418.00295</v>
      </c>
      <c r="B766" s="57" t="s">
        <v>1020</v>
      </c>
      <c r="C766" s="68">
        <v>0</v>
      </c>
      <c r="D766" s="68">
        <v>0</v>
      </c>
      <c r="E766" s="68">
        <v>227892.71</v>
      </c>
      <c r="F766" s="68">
        <v>153144.69</v>
      </c>
      <c r="G766" s="68">
        <v>60486.27</v>
      </c>
      <c r="H766" s="68">
        <v>74748.02</v>
      </c>
      <c r="I766" s="68">
        <v>288378.98</v>
      </c>
      <c r="J766" s="68">
        <v>227892.71</v>
      </c>
      <c r="K766" s="68">
        <v>60486.27</v>
      </c>
      <c r="L766" s="68">
        <v>0</v>
      </c>
      <c r="M766" s="58" t="s">
        <v>418</v>
      </c>
      <c r="N766" s="58" t="s">
        <v>419</v>
      </c>
    </row>
    <row r="767" spans="1:21" s="77" customFormat="1" collapsed="1" x14ac:dyDescent="0.25">
      <c r="A767" s="73">
        <v>419</v>
      </c>
      <c r="B767" s="74" t="s">
        <v>1033</v>
      </c>
      <c r="C767" s="75">
        <v>0</v>
      </c>
      <c r="D767" s="75">
        <v>90783.38</v>
      </c>
      <c r="E767" s="75">
        <v>0</v>
      </c>
      <c r="F767" s="75">
        <v>90783.38</v>
      </c>
      <c r="G767" s="75">
        <v>0</v>
      </c>
      <c r="H767" s="75">
        <v>0</v>
      </c>
      <c r="I767" s="75">
        <v>0</v>
      </c>
      <c r="J767" s="75">
        <v>90783.38</v>
      </c>
      <c r="K767" s="75">
        <v>0</v>
      </c>
      <c r="L767" s="75">
        <v>90783.38</v>
      </c>
      <c r="M767" s="81">
        <f>L767</f>
        <v>90783.38</v>
      </c>
      <c r="N767" s="81">
        <f>L767-M767</f>
        <v>0</v>
      </c>
      <c r="Q767" s="59">
        <f t="shared" si="5"/>
        <v>-90783.38</v>
      </c>
      <c r="S767" s="78">
        <f>Q767</f>
        <v>-90783.38</v>
      </c>
      <c r="T767" s="76"/>
      <c r="U767" s="76"/>
    </row>
    <row r="768" spans="1:21" hidden="1" outlineLevel="1" x14ac:dyDescent="0.25">
      <c r="A768" s="79">
        <v>419.00011999999998</v>
      </c>
      <c r="B768" s="57" t="s">
        <v>964</v>
      </c>
      <c r="C768" s="68">
        <v>0</v>
      </c>
      <c r="D768" s="68">
        <v>3883.84</v>
      </c>
      <c r="E768" s="68">
        <v>0</v>
      </c>
      <c r="F768" s="68">
        <v>3883.84</v>
      </c>
      <c r="G768" s="68">
        <v>0</v>
      </c>
      <c r="H768" s="68">
        <v>0</v>
      </c>
      <c r="I768" s="68">
        <v>0</v>
      </c>
      <c r="J768" s="68">
        <v>3883.84</v>
      </c>
      <c r="K768" s="68">
        <v>0</v>
      </c>
      <c r="L768" s="68">
        <v>3883.84</v>
      </c>
    </row>
    <row r="769" spans="1:21" hidden="1" outlineLevel="1" x14ac:dyDescent="0.25">
      <c r="A769" s="79">
        <v>419.00013999999999</v>
      </c>
      <c r="B769" s="57" t="s">
        <v>955</v>
      </c>
      <c r="C769" s="68">
        <v>0</v>
      </c>
      <c r="D769" s="68">
        <v>48.51</v>
      </c>
      <c r="E769" s="68">
        <v>0</v>
      </c>
      <c r="F769" s="68">
        <v>48.51</v>
      </c>
      <c r="G769" s="68">
        <v>0</v>
      </c>
      <c r="H769" s="68">
        <v>0</v>
      </c>
      <c r="I769" s="68">
        <v>0</v>
      </c>
      <c r="J769" s="68">
        <v>48.51</v>
      </c>
      <c r="K769" s="68">
        <v>0</v>
      </c>
      <c r="L769" s="68">
        <v>48.51</v>
      </c>
    </row>
    <row r="770" spans="1:21" hidden="1" outlineLevel="1" x14ac:dyDescent="0.25">
      <c r="A770" s="79">
        <v>419.00017000000003</v>
      </c>
      <c r="B770" s="57" t="s">
        <v>953</v>
      </c>
      <c r="C770" s="68">
        <v>0</v>
      </c>
      <c r="D770" s="68">
        <v>4975.3100000000004</v>
      </c>
      <c r="E770" s="68">
        <v>0</v>
      </c>
      <c r="F770" s="68">
        <v>4975.3100000000004</v>
      </c>
      <c r="G770" s="68">
        <v>0</v>
      </c>
      <c r="H770" s="68">
        <v>0</v>
      </c>
      <c r="I770" s="68">
        <v>0</v>
      </c>
      <c r="J770" s="68">
        <v>4975.3100000000004</v>
      </c>
      <c r="K770" s="68">
        <v>0</v>
      </c>
      <c r="L770" s="68">
        <v>4975.3100000000004</v>
      </c>
    </row>
    <row r="771" spans="1:21" hidden="1" outlineLevel="1" x14ac:dyDescent="0.25">
      <c r="A771" s="79">
        <v>419.00018</v>
      </c>
      <c r="B771" s="57" t="s">
        <v>1034</v>
      </c>
      <c r="C771" s="68">
        <v>0</v>
      </c>
      <c r="D771" s="68">
        <v>7224.53</v>
      </c>
      <c r="E771" s="68">
        <v>0</v>
      </c>
      <c r="F771" s="68">
        <v>7224.53</v>
      </c>
      <c r="G771" s="68">
        <v>0</v>
      </c>
      <c r="H771" s="68">
        <v>0</v>
      </c>
      <c r="I771" s="68">
        <v>0</v>
      </c>
      <c r="J771" s="68">
        <v>7224.53</v>
      </c>
      <c r="K771" s="68">
        <v>0</v>
      </c>
      <c r="L771" s="68">
        <v>7224.53</v>
      </c>
    </row>
    <row r="772" spans="1:21" hidden="1" outlineLevel="1" x14ac:dyDescent="0.25">
      <c r="A772" s="79">
        <v>419.00020999999998</v>
      </c>
      <c r="B772" s="57" t="s">
        <v>952</v>
      </c>
      <c r="C772" s="68">
        <v>0</v>
      </c>
      <c r="D772" s="68">
        <v>5.2</v>
      </c>
      <c r="E772" s="68">
        <v>0</v>
      </c>
      <c r="F772" s="68">
        <v>5.2</v>
      </c>
      <c r="G772" s="68">
        <v>0</v>
      </c>
      <c r="H772" s="68">
        <v>0</v>
      </c>
      <c r="I772" s="68">
        <v>0</v>
      </c>
      <c r="J772" s="68">
        <v>5.2</v>
      </c>
      <c r="K772" s="68">
        <v>0</v>
      </c>
      <c r="L772" s="68">
        <v>5.2</v>
      </c>
    </row>
    <row r="773" spans="1:21" hidden="1" outlineLevel="1" x14ac:dyDescent="0.25">
      <c r="A773" s="79">
        <v>419.00026000000003</v>
      </c>
      <c r="B773" s="57" t="s">
        <v>1035</v>
      </c>
      <c r="C773" s="68">
        <v>0</v>
      </c>
      <c r="D773" s="68">
        <v>131.5</v>
      </c>
      <c r="E773" s="68">
        <v>0</v>
      </c>
      <c r="F773" s="68">
        <v>131.5</v>
      </c>
      <c r="G773" s="68">
        <v>0</v>
      </c>
      <c r="H773" s="68">
        <v>0</v>
      </c>
      <c r="I773" s="68">
        <v>0</v>
      </c>
      <c r="J773" s="68">
        <v>131.5</v>
      </c>
      <c r="K773" s="68">
        <v>0</v>
      </c>
      <c r="L773" s="68">
        <v>131.5</v>
      </c>
    </row>
    <row r="774" spans="1:21" hidden="1" outlineLevel="1" x14ac:dyDescent="0.25">
      <c r="A774" s="79">
        <v>419.00027</v>
      </c>
      <c r="B774" s="57" t="s">
        <v>957</v>
      </c>
      <c r="C774" s="68">
        <v>0</v>
      </c>
      <c r="D774" s="68">
        <v>0.49</v>
      </c>
      <c r="E774" s="68">
        <v>0</v>
      </c>
      <c r="F774" s="68">
        <v>0.49</v>
      </c>
      <c r="G774" s="68">
        <v>0</v>
      </c>
      <c r="H774" s="68">
        <v>0</v>
      </c>
      <c r="I774" s="68">
        <v>0</v>
      </c>
      <c r="J774" s="68">
        <v>0.49</v>
      </c>
      <c r="K774" s="68">
        <v>0</v>
      </c>
      <c r="L774" s="68">
        <v>0.49</v>
      </c>
    </row>
    <row r="775" spans="1:21" hidden="1" outlineLevel="1" x14ac:dyDescent="0.25">
      <c r="A775" s="79">
        <v>419.00029999999998</v>
      </c>
      <c r="B775" s="57" t="s">
        <v>1008</v>
      </c>
      <c r="C775" s="68">
        <v>0</v>
      </c>
      <c r="D775" s="68">
        <v>74514</v>
      </c>
      <c r="E775" s="68">
        <v>0</v>
      </c>
      <c r="F775" s="68">
        <v>74514</v>
      </c>
      <c r="G775" s="68">
        <v>0</v>
      </c>
      <c r="H775" s="68">
        <v>0</v>
      </c>
      <c r="I775" s="68">
        <v>0</v>
      </c>
      <c r="J775" s="68">
        <v>74514</v>
      </c>
      <c r="K775" s="68">
        <v>0</v>
      </c>
      <c r="L775" s="68">
        <v>74514</v>
      </c>
    </row>
    <row r="776" spans="1:21" collapsed="1" x14ac:dyDescent="0.25">
      <c r="A776" s="67">
        <v>421</v>
      </c>
      <c r="B776" s="57" t="s">
        <v>129</v>
      </c>
      <c r="C776" s="68">
        <v>0</v>
      </c>
      <c r="D776" s="68">
        <v>472755.93</v>
      </c>
      <c r="E776" s="68">
        <v>15987120.619999999</v>
      </c>
      <c r="F776" s="68">
        <v>16222755.93</v>
      </c>
      <c r="G776" s="68">
        <v>1133209.6200000001</v>
      </c>
      <c r="H776" s="68">
        <v>1087416</v>
      </c>
      <c r="I776" s="68">
        <v>17120330.239999998</v>
      </c>
      <c r="J776" s="68">
        <v>17310171.93</v>
      </c>
      <c r="K776" s="68">
        <v>0</v>
      </c>
      <c r="L776" s="68">
        <v>189841.69</v>
      </c>
      <c r="Q776" s="59">
        <f t="shared" ref="Q776:Q833" si="6">K776-L776</f>
        <v>-189841.69</v>
      </c>
      <c r="S776" s="60">
        <f>Q776+Q777+Q778+Q780+Q781+Q782+Q783+Q786+Q791+Q793+Q795+Q799+Q811+Q827+Q833-M17</f>
        <v>-2432494.5842000004</v>
      </c>
      <c r="T776" s="60">
        <f>2248426+N17</f>
        <v>2335661.7658000002</v>
      </c>
      <c r="U776" s="60">
        <f>S776+S777+T776</f>
        <v>-184068.58420000039</v>
      </c>
    </row>
    <row r="777" spans="1:21" x14ac:dyDescent="0.25">
      <c r="A777" s="67">
        <v>423</v>
      </c>
      <c r="B777" s="57" t="s">
        <v>131</v>
      </c>
      <c r="C777" s="68">
        <v>0</v>
      </c>
      <c r="D777" s="68">
        <v>120805.85</v>
      </c>
      <c r="E777" s="68">
        <v>97391.52</v>
      </c>
      <c r="F777" s="68">
        <v>333891.84999999998</v>
      </c>
      <c r="G777" s="68">
        <v>10089.379999999999</v>
      </c>
      <c r="H777" s="68">
        <v>21606</v>
      </c>
      <c r="I777" s="68">
        <v>107480.9</v>
      </c>
      <c r="J777" s="68">
        <v>355497.85</v>
      </c>
      <c r="K777" s="68">
        <v>0</v>
      </c>
      <c r="L777" s="68">
        <v>248016.95</v>
      </c>
      <c r="Q777" s="59">
        <f t="shared" si="6"/>
        <v>-248016.95</v>
      </c>
      <c r="S777" s="60">
        <f>-N17</f>
        <v>-87235.765799999994</v>
      </c>
    </row>
    <row r="778" spans="1:21" x14ac:dyDescent="0.25">
      <c r="A778" s="67">
        <v>425</v>
      </c>
      <c r="B778" s="57" t="s">
        <v>133</v>
      </c>
      <c r="C778" s="68">
        <v>-293319.11</v>
      </c>
      <c r="D778" s="68">
        <v>0</v>
      </c>
      <c r="E778" s="68">
        <v>2704396.89</v>
      </c>
      <c r="F778" s="68">
        <v>2928276.04</v>
      </c>
      <c r="G778" s="68">
        <v>200299</v>
      </c>
      <c r="H778" s="68">
        <v>197949</v>
      </c>
      <c r="I778" s="68">
        <v>2904695.89</v>
      </c>
      <c r="J778" s="68">
        <v>3126225.04</v>
      </c>
      <c r="K778" s="68">
        <v>-221529.15</v>
      </c>
      <c r="L778" s="68">
        <v>0</v>
      </c>
      <c r="Q778" s="59">
        <f t="shared" si="6"/>
        <v>-221529.15</v>
      </c>
    </row>
    <row r="779" spans="1:21" x14ac:dyDescent="0.25">
      <c r="A779" s="79">
        <v>425.00000999999997</v>
      </c>
      <c r="B779" s="57" t="s">
        <v>133</v>
      </c>
      <c r="C779" s="68">
        <v>-8000</v>
      </c>
      <c r="D779" s="68">
        <v>0</v>
      </c>
      <c r="E779" s="68">
        <v>-8000</v>
      </c>
      <c r="F779" s="68">
        <v>0</v>
      </c>
      <c r="G779" s="68">
        <v>0</v>
      </c>
      <c r="H779" s="68">
        <v>0</v>
      </c>
      <c r="I779" s="68">
        <v>-8000</v>
      </c>
      <c r="J779" s="68">
        <v>0</v>
      </c>
      <c r="K779" s="68">
        <v>-8000</v>
      </c>
      <c r="L779" s="68">
        <v>0</v>
      </c>
      <c r="T779" s="61">
        <f>Q776+Q777+Q778+Q780</f>
        <v>-661977.76</v>
      </c>
    </row>
    <row r="780" spans="1:21" x14ac:dyDescent="0.25">
      <c r="A780" s="67">
        <v>427</v>
      </c>
      <c r="B780" s="57" t="s">
        <v>1036</v>
      </c>
      <c r="C780" s="68">
        <v>0</v>
      </c>
      <c r="D780" s="68">
        <v>2396.9699999999998</v>
      </c>
      <c r="E780" s="68">
        <v>3008</v>
      </c>
      <c r="F780" s="68">
        <v>5497.97</v>
      </c>
      <c r="G780" s="68">
        <v>0</v>
      </c>
      <c r="H780" s="68">
        <v>100</v>
      </c>
      <c r="I780" s="68">
        <v>3008</v>
      </c>
      <c r="J780" s="68">
        <v>5597.97</v>
      </c>
      <c r="K780" s="68">
        <v>0</v>
      </c>
      <c r="L780" s="68">
        <v>2589.9699999999998</v>
      </c>
      <c r="Q780" s="59">
        <f t="shared" si="6"/>
        <v>-2589.9699999999998</v>
      </c>
    </row>
    <row r="781" spans="1:21" x14ac:dyDescent="0.25">
      <c r="A781" s="67">
        <v>4315</v>
      </c>
      <c r="B781" s="57" t="s">
        <v>139</v>
      </c>
      <c r="C781" s="68">
        <v>0</v>
      </c>
      <c r="D781" s="68">
        <v>377364.04</v>
      </c>
      <c r="E781" s="68">
        <v>4113488</v>
      </c>
      <c r="F781" s="68">
        <v>4413708.1100000003</v>
      </c>
      <c r="G781" s="68">
        <v>302729</v>
      </c>
      <c r="H781" s="68">
        <v>287774</v>
      </c>
      <c r="I781" s="68">
        <v>4416217</v>
      </c>
      <c r="J781" s="68">
        <v>4701482.1100000003</v>
      </c>
      <c r="K781" s="68">
        <v>0</v>
      </c>
      <c r="L781" s="68">
        <v>285265.11</v>
      </c>
      <c r="Q781" s="59">
        <f t="shared" si="6"/>
        <v>-285265.11</v>
      </c>
    </row>
    <row r="782" spans="1:21" x14ac:dyDescent="0.25">
      <c r="A782" s="67">
        <v>4316</v>
      </c>
      <c r="B782" s="57" t="s">
        <v>141</v>
      </c>
      <c r="C782" s="68">
        <v>0</v>
      </c>
      <c r="D782" s="68">
        <v>148874.04999999999</v>
      </c>
      <c r="E782" s="68">
        <v>1663114</v>
      </c>
      <c r="F782" s="68">
        <v>1784727.05</v>
      </c>
      <c r="G782" s="68">
        <v>121616</v>
      </c>
      <c r="H782" s="68">
        <v>115752</v>
      </c>
      <c r="I782" s="68">
        <v>1784730</v>
      </c>
      <c r="J782" s="68">
        <v>1900479.05</v>
      </c>
      <c r="K782" s="68">
        <v>0</v>
      </c>
      <c r="L782" s="68">
        <v>115749.05</v>
      </c>
      <c r="Q782" s="59">
        <f t="shared" si="6"/>
        <v>-115749.05</v>
      </c>
    </row>
    <row r="783" spans="1:21" x14ac:dyDescent="0.25">
      <c r="A783" s="67">
        <v>436</v>
      </c>
      <c r="B783" s="57" t="s">
        <v>143</v>
      </c>
      <c r="C783" s="68">
        <v>0</v>
      </c>
      <c r="D783" s="68">
        <v>33582</v>
      </c>
      <c r="E783" s="68">
        <v>366172</v>
      </c>
      <c r="F783" s="68">
        <v>392992</v>
      </c>
      <c r="G783" s="68">
        <v>26858</v>
      </c>
      <c r="H783" s="68">
        <v>25448.03</v>
      </c>
      <c r="I783" s="68">
        <v>393030</v>
      </c>
      <c r="J783" s="68">
        <v>418440.03</v>
      </c>
      <c r="K783" s="68">
        <v>0</v>
      </c>
      <c r="L783" s="68">
        <v>25410.03</v>
      </c>
      <c r="Q783" s="59">
        <f t="shared" si="6"/>
        <v>-25410.03</v>
      </c>
    </row>
    <row r="784" spans="1:21" x14ac:dyDescent="0.25">
      <c r="A784" s="67">
        <v>4382</v>
      </c>
      <c r="B784" s="57" t="s">
        <v>145</v>
      </c>
      <c r="C784" s="68">
        <v>344582</v>
      </c>
      <c r="D784" s="68">
        <v>0</v>
      </c>
      <c r="E784" s="68">
        <v>557668</v>
      </c>
      <c r="F784" s="68">
        <v>79311</v>
      </c>
      <c r="G784" s="68">
        <v>21606</v>
      </c>
      <c r="H784" s="68">
        <v>0</v>
      </c>
      <c r="I784" s="68">
        <v>579274</v>
      </c>
      <c r="J784" s="68">
        <v>79311</v>
      </c>
      <c r="K784" s="68">
        <v>499963</v>
      </c>
      <c r="L784" s="68">
        <v>0</v>
      </c>
      <c r="Q784" s="59">
        <f t="shared" si="6"/>
        <v>499963</v>
      </c>
      <c r="R784" s="83"/>
      <c r="S784" s="60">
        <f>Q784+Q788+Q801+Q815+Q843</f>
        <v>1465142.1400000001</v>
      </c>
      <c r="T784" s="60">
        <v>1281073</v>
      </c>
      <c r="U784" s="60">
        <f>S784-T784</f>
        <v>184069.14000000013</v>
      </c>
    </row>
    <row r="785" spans="1:18" x14ac:dyDescent="0.25">
      <c r="A785" s="79">
        <v>4382.0000099999997</v>
      </c>
      <c r="B785" s="57" t="s">
        <v>1037</v>
      </c>
      <c r="C785" s="68">
        <v>356623</v>
      </c>
      <c r="D785" s="68">
        <v>0</v>
      </c>
      <c r="E785" s="68">
        <v>569709</v>
      </c>
      <c r="F785" s="68">
        <v>79311</v>
      </c>
      <c r="G785" s="68">
        <v>21606</v>
      </c>
      <c r="H785" s="68">
        <v>0</v>
      </c>
      <c r="I785" s="68">
        <v>591315</v>
      </c>
      <c r="J785" s="68">
        <v>79311</v>
      </c>
      <c r="K785" s="68">
        <v>512004</v>
      </c>
      <c r="L785" s="68">
        <v>0</v>
      </c>
      <c r="R785" s="84"/>
    </row>
    <row r="786" spans="1:18" x14ac:dyDescent="0.25">
      <c r="A786" s="67">
        <v>4411</v>
      </c>
      <c r="B786" s="57" t="s">
        <v>1038</v>
      </c>
      <c r="C786" s="68">
        <v>0</v>
      </c>
      <c r="D786" s="68">
        <v>758129</v>
      </c>
      <c r="E786" s="68">
        <v>1526366</v>
      </c>
      <c r="F786" s="68">
        <v>1525470</v>
      </c>
      <c r="G786" s="68">
        <v>0</v>
      </c>
      <c r="H786" s="68">
        <v>446558</v>
      </c>
      <c r="I786" s="68">
        <v>1526366</v>
      </c>
      <c r="J786" s="68">
        <v>1972028</v>
      </c>
      <c r="K786" s="68">
        <v>0</v>
      </c>
      <c r="L786" s="68">
        <v>445662</v>
      </c>
      <c r="Q786" s="59">
        <f t="shared" si="6"/>
        <v>-445662</v>
      </c>
    </row>
    <row r="787" spans="1:18" x14ac:dyDescent="0.25">
      <c r="A787" s="67">
        <v>4423</v>
      </c>
      <c r="B787" s="57" t="s">
        <v>1039</v>
      </c>
      <c r="C787" s="68">
        <v>0</v>
      </c>
      <c r="D787" s="68">
        <v>2290020.8199999998</v>
      </c>
      <c r="E787" s="68">
        <v>3754321.16</v>
      </c>
      <c r="F787" s="68">
        <v>3754321.16</v>
      </c>
      <c r="G787" s="68">
        <v>0</v>
      </c>
      <c r="H787" s="68">
        <v>0</v>
      </c>
      <c r="I787" s="68">
        <v>3754321.16</v>
      </c>
      <c r="J787" s="68">
        <v>3754321.16</v>
      </c>
      <c r="K787" s="68">
        <v>0</v>
      </c>
      <c r="L787" s="68">
        <v>0</v>
      </c>
      <c r="Q787" s="59">
        <f t="shared" si="6"/>
        <v>0</v>
      </c>
    </row>
    <row r="788" spans="1:18" x14ac:dyDescent="0.25">
      <c r="A788" s="67">
        <v>4424</v>
      </c>
      <c r="B788" s="57" t="s">
        <v>1040</v>
      </c>
      <c r="C788" s="68">
        <v>0</v>
      </c>
      <c r="D788" s="68">
        <v>0</v>
      </c>
      <c r="E788" s="68">
        <v>1057915.31</v>
      </c>
      <c r="F788" s="68">
        <v>383030.16</v>
      </c>
      <c r="G788" s="68">
        <v>26896.15</v>
      </c>
      <c r="H788" s="68">
        <v>0</v>
      </c>
      <c r="I788" s="68">
        <v>1084811.46</v>
      </c>
      <c r="J788" s="68">
        <v>383030.16</v>
      </c>
      <c r="K788" s="68">
        <v>701781.3</v>
      </c>
      <c r="L788" s="68">
        <v>0</v>
      </c>
      <c r="Q788" s="59">
        <f t="shared" si="6"/>
        <v>701781.3</v>
      </c>
    </row>
    <row r="789" spans="1:18" x14ac:dyDescent="0.25">
      <c r="A789" s="67">
        <v>4426</v>
      </c>
      <c r="B789" s="57" t="s">
        <v>1041</v>
      </c>
      <c r="C789" s="68">
        <v>0</v>
      </c>
      <c r="D789" s="68">
        <v>0</v>
      </c>
      <c r="E789" s="68">
        <v>5326637.87</v>
      </c>
      <c r="F789" s="68">
        <v>5326637.87</v>
      </c>
      <c r="G789" s="68">
        <v>2050977.37</v>
      </c>
      <c r="H789" s="68">
        <v>2050977.37</v>
      </c>
      <c r="I789" s="68">
        <v>7377615.2400000002</v>
      </c>
      <c r="J789" s="68">
        <v>7377615.2400000002</v>
      </c>
      <c r="K789" s="68">
        <v>0</v>
      </c>
      <c r="L789" s="68">
        <v>0</v>
      </c>
      <c r="Q789" s="59">
        <f t="shared" si="6"/>
        <v>0</v>
      </c>
    </row>
    <row r="790" spans="1:18" x14ac:dyDescent="0.25">
      <c r="A790" s="67">
        <v>4427</v>
      </c>
      <c r="B790" s="57" t="s">
        <v>1042</v>
      </c>
      <c r="C790" s="68">
        <v>0</v>
      </c>
      <c r="D790" s="68">
        <v>0</v>
      </c>
      <c r="E790" s="68">
        <v>5726409.3600000003</v>
      </c>
      <c r="F790" s="68">
        <v>5726409.3600000003</v>
      </c>
      <c r="G790" s="68">
        <v>2013374.54</v>
      </c>
      <c r="H790" s="68">
        <v>2013374.54</v>
      </c>
      <c r="I790" s="68">
        <v>7739783.9000000004</v>
      </c>
      <c r="J790" s="68">
        <v>7739783.9000000004</v>
      </c>
      <c r="K790" s="68">
        <v>0</v>
      </c>
      <c r="L790" s="68">
        <v>0</v>
      </c>
      <c r="Q790" s="59">
        <f t="shared" si="6"/>
        <v>0</v>
      </c>
    </row>
    <row r="791" spans="1:18" x14ac:dyDescent="0.25">
      <c r="A791" s="67">
        <v>4428</v>
      </c>
      <c r="B791" s="57" t="s">
        <v>1043</v>
      </c>
      <c r="C791" s="68">
        <v>0</v>
      </c>
      <c r="D791" s="68">
        <v>177848.8</v>
      </c>
      <c r="E791" s="68">
        <v>4100891.79</v>
      </c>
      <c r="F791" s="68">
        <v>4182503.91</v>
      </c>
      <c r="G791" s="68">
        <v>302501.81</v>
      </c>
      <c r="H791" s="68">
        <v>303943.2</v>
      </c>
      <c r="I791" s="68">
        <v>4403393.5999999996</v>
      </c>
      <c r="J791" s="68">
        <v>4486447.1100000003</v>
      </c>
      <c r="K791" s="68">
        <v>0</v>
      </c>
      <c r="L791" s="68">
        <v>83053.509999999995</v>
      </c>
      <c r="Q791" s="85">
        <f>K791-L791</f>
        <v>-83053.509999999995</v>
      </c>
    </row>
    <row r="792" spans="1:18" x14ac:dyDescent="0.25">
      <c r="A792" s="57" t="s">
        <v>1044</v>
      </c>
      <c r="B792" s="57" t="s">
        <v>1045</v>
      </c>
      <c r="C792" s="68">
        <v>28765.49</v>
      </c>
      <c r="D792" s="68">
        <v>0</v>
      </c>
      <c r="E792" s="68">
        <v>499971</v>
      </c>
      <c r="F792" s="68">
        <v>448650.48</v>
      </c>
      <c r="G792" s="68">
        <v>43869.53</v>
      </c>
      <c r="H792" s="68">
        <v>57716.34</v>
      </c>
      <c r="I792" s="68">
        <v>543840.53</v>
      </c>
      <c r="J792" s="68">
        <v>506366.82</v>
      </c>
      <c r="K792" s="68">
        <v>37473.71</v>
      </c>
      <c r="L792" s="68">
        <v>0</v>
      </c>
      <c r="Q792" s="85"/>
    </row>
    <row r="793" spans="1:18" x14ac:dyDescent="0.25">
      <c r="A793" s="67">
        <v>444</v>
      </c>
      <c r="B793" s="57" t="s">
        <v>1046</v>
      </c>
      <c r="C793" s="68">
        <v>0</v>
      </c>
      <c r="D793" s="68">
        <v>89902.05</v>
      </c>
      <c r="E793" s="68">
        <v>983138</v>
      </c>
      <c r="F793" s="68">
        <v>1057392.08</v>
      </c>
      <c r="G793" s="68">
        <v>74254</v>
      </c>
      <c r="H793" s="68">
        <v>70579</v>
      </c>
      <c r="I793" s="68">
        <v>1057392</v>
      </c>
      <c r="J793" s="68">
        <v>1127971.08</v>
      </c>
      <c r="K793" s="68">
        <v>0</v>
      </c>
      <c r="L793" s="68">
        <v>70579.08</v>
      </c>
      <c r="Q793" s="59">
        <f t="shared" si="6"/>
        <v>-70579.08</v>
      </c>
    </row>
    <row r="794" spans="1:18" x14ac:dyDescent="0.25">
      <c r="A794" s="67">
        <v>4458</v>
      </c>
      <c r="B794" s="57" t="s">
        <v>1047</v>
      </c>
      <c r="C794" s="68">
        <v>0</v>
      </c>
      <c r="D794" s="68">
        <v>0</v>
      </c>
      <c r="E794" s="68">
        <v>32000</v>
      </c>
      <c r="F794" s="68">
        <v>32000</v>
      </c>
      <c r="G794" s="68">
        <v>0</v>
      </c>
      <c r="H794" s="68">
        <v>0</v>
      </c>
      <c r="I794" s="68">
        <v>32000</v>
      </c>
      <c r="J794" s="68">
        <v>32000</v>
      </c>
      <c r="K794" s="68">
        <v>0</v>
      </c>
      <c r="L794" s="68">
        <v>0</v>
      </c>
      <c r="Q794" s="59">
        <f t="shared" si="6"/>
        <v>0</v>
      </c>
    </row>
    <row r="795" spans="1:18" x14ac:dyDescent="0.25">
      <c r="A795" s="67">
        <v>446</v>
      </c>
      <c r="B795" s="57" t="s">
        <v>161</v>
      </c>
      <c r="C795" s="68">
        <v>0</v>
      </c>
      <c r="D795" s="68">
        <v>18.8</v>
      </c>
      <c r="E795" s="68">
        <v>202791</v>
      </c>
      <c r="F795" s="68">
        <v>201070.8</v>
      </c>
      <c r="G795" s="68">
        <v>0</v>
      </c>
      <c r="H795" s="68">
        <v>13913</v>
      </c>
      <c r="I795" s="68">
        <v>202791</v>
      </c>
      <c r="J795" s="68">
        <v>214983.8</v>
      </c>
      <c r="K795" s="68">
        <v>0</v>
      </c>
      <c r="L795" s="68">
        <v>12192.8</v>
      </c>
      <c r="Q795" s="59">
        <f t="shared" si="6"/>
        <v>-12192.8</v>
      </c>
    </row>
    <row r="796" spans="1:18" x14ac:dyDescent="0.25">
      <c r="A796" s="79">
        <v>446.00002000000001</v>
      </c>
      <c r="B796" s="57" t="s">
        <v>1048</v>
      </c>
      <c r="C796" s="68">
        <v>0</v>
      </c>
      <c r="D796" s="68">
        <v>19</v>
      </c>
      <c r="E796" s="68">
        <v>0</v>
      </c>
      <c r="F796" s="68">
        <v>19</v>
      </c>
      <c r="G796" s="68">
        <v>0</v>
      </c>
      <c r="H796" s="68">
        <v>0</v>
      </c>
      <c r="I796" s="68">
        <v>0</v>
      </c>
      <c r="J796" s="68">
        <v>19</v>
      </c>
      <c r="K796" s="68">
        <v>0</v>
      </c>
      <c r="L796" s="68">
        <v>19</v>
      </c>
    </row>
    <row r="797" spans="1:18" x14ac:dyDescent="0.25">
      <c r="A797" s="79">
        <v>446.00002999999998</v>
      </c>
      <c r="B797" s="57" t="s">
        <v>1049</v>
      </c>
      <c r="C797" s="68">
        <v>0</v>
      </c>
      <c r="D797" s="68">
        <v>0</v>
      </c>
      <c r="E797" s="68">
        <v>510</v>
      </c>
      <c r="F797" s="68">
        <v>510</v>
      </c>
      <c r="G797" s="68">
        <v>0</v>
      </c>
      <c r="H797" s="68">
        <v>0</v>
      </c>
      <c r="I797" s="68">
        <v>510</v>
      </c>
      <c r="J797" s="68">
        <v>510</v>
      </c>
      <c r="K797" s="68">
        <v>0</v>
      </c>
      <c r="L797" s="68">
        <v>0</v>
      </c>
    </row>
    <row r="798" spans="1:18" x14ac:dyDescent="0.25">
      <c r="A798" s="57" t="s">
        <v>348</v>
      </c>
      <c r="B798" s="57" t="s">
        <v>360</v>
      </c>
      <c r="C798" s="68">
        <v>0</v>
      </c>
      <c r="D798" s="68">
        <v>-0.2</v>
      </c>
      <c r="E798" s="68">
        <v>202281</v>
      </c>
      <c r="F798" s="68">
        <v>200541.8</v>
      </c>
      <c r="G798" s="68">
        <v>0</v>
      </c>
      <c r="H798" s="68">
        <v>13913</v>
      </c>
      <c r="I798" s="68">
        <v>202281</v>
      </c>
      <c r="J798" s="68">
        <v>214454.8</v>
      </c>
      <c r="K798" s="68">
        <v>0</v>
      </c>
      <c r="L798" s="68">
        <v>12173.8</v>
      </c>
    </row>
    <row r="799" spans="1:18" x14ac:dyDescent="0.25">
      <c r="A799" s="67">
        <v>447</v>
      </c>
      <c r="B799" s="57" t="s">
        <v>1050</v>
      </c>
      <c r="C799" s="68">
        <v>0</v>
      </c>
      <c r="D799" s="68">
        <v>10522</v>
      </c>
      <c r="E799" s="68">
        <v>226433</v>
      </c>
      <c r="F799" s="68">
        <v>234740</v>
      </c>
      <c r="G799" s="68">
        <v>16964</v>
      </c>
      <c r="H799" s="68">
        <v>16909.02</v>
      </c>
      <c r="I799" s="68">
        <v>243397</v>
      </c>
      <c r="J799" s="68">
        <v>251649.02</v>
      </c>
      <c r="K799" s="68">
        <v>0</v>
      </c>
      <c r="L799" s="68">
        <v>8252.02</v>
      </c>
      <c r="Q799" s="59">
        <f t="shared" si="6"/>
        <v>-8252.02</v>
      </c>
    </row>
    <row r="800" spans="1:18" x14ac:dyDescent="0.25">
      <c r="A800" s="79">
        <v>447.00000999999997</v>
      </c>
      <c r="B800" s="57" t="s">
        <v>1051</v>
      </c>
      <c r="C800" s="68">
        <v>0</v>
      </c>
      <c r="D800" s="68">
        <v>10522</v>
      </c>
      <c r="E800" s="68">
        <v>226433</v>
      </c>
      <c r="F800" s="68">
        <v>234740</v>
      </c>
      <c r="G800" s="68">
        <v>16964</v>
      </c>
      <c r="H800" s="68">
        <v>16909.02</v>
      </c>
      <c r="I800" s="68">
        <v>243397</v>
      </c>
      <c r="J800" s="68">
        <v>251649.02</v>
      </c>
      <c r="K800" s="68">
        <v>0</v>
      </c>
      <c r="L800" s="68">
        <v>8252.02</v>
      </c>
    </row>
    <row r="801" spans="1:20" x14ac:dyDescent="0.25">
      <c r="A801" s="67">
        <v>4481</v>
      </c>
      <c r="B801" s="57" t="s">
        <v>165</v>
      </c>
      <c r="C801" s="68">
        <v>0</v>
      </c>
      <c r="D801" s="68">
        <v>0</v>
      </c>
      <c r="E801" s="68">
        <v>0</v>
      </c>
      <c r="F801" s="68">
        <v>0</v>
      </c>
      <c r="G801" s="68">
        <v>346</v>
      </c>
      <c r="H801" s="68">
        <v>332</v>
      </c>
      <c r="I801" s="68">
        <v>346</v>
      </c>
      <c r="J801" s="68">
        <v>332</v>
      </c>
      <c r="K801" s="68">
        <v>0</v>
      </c>
      <c r="L801" s="68">
        <v>-14</v>
      </c>
      <c r="Q801" s="59">
        <f t="shared" si="6"/>
        <v>14</v>
      </c>
      <c r="T801" s="61">
        <f>Q801+Q815+Q831</f>
        <v>1842178.9000000001</v>
      </c>
    </row>
    <row r="802" spans="1:20" x14ac:dyDescent="0.25">
      <c r="A802" s="67">
        <v>4511</v>
      </c>
      <c r="B802" s="57" t="s">
        <v>169</v>
      </c>
      <c r="C802" s="68">
        <v>3059109.69</v>
      </c>
      <c r="D802" s="68">
        <v>0</v>
      </c>
      <c r="E802" s="68">
        <v>22187586.510000002</v>
      </c>
      <c r="F802" s="68">
        <v>6922874.9100000001</v>
      </c>
      <c r="G802" s="68">
        <v>2458060.27</v>
      </c>
      <c r="H802" s="68">
        <v>3479044</v>
      </c>
      <c r="I802" s="68">
        <v>24645646.780000001</v>
      </c>
      <c r="J802" s="68">
        <v>10401918.91</v>
      </c>
      <c r="K802" s="68">
        <v>14243727.869999999</v>
      </c>
      <c r="L802" s="68">
        <v>0</v>
      </c>
      <c r="Q802" s="59">
        <f t="shared" si="6"/>
        <v>14243727.869999999</v>
      </c>
      <c r="S802" s="60">
        <f>Q802</f>
        <v>14243727.869999999</v>
      </c>
    </row>
    <row r="803" spans="1:20" outlineLevel="1" x14ac:dyDescent="0.25">
      <c r="A803" s="79">
        <v>4511.0000099999997</v>
      </c>
      <c r="B803" s="57" t="s">
        <v>502</v>
      </c>
      <c r="C803" s="68">
        <v>41376.620000000003</v>
      </c>
      <c r="D803" s="68">
        <v>0</v>
      </c>
      <c r="E803" s="68">
        <v>41449.82</v>
      </c>
      <c r="F803" s="68">
        <v>0</v>
      </c>
      <c r="G803" s="68">
        <v>0</v>
      </c>
      <c r="H803" s="68">
        <v>0</v>
      </c>
      <c r="I803" s="68">
        <v>41449.82</v>
      </c>
      <c r="J803" s="68">
        <v>0</v>
      </c>
      <c r="K803" s="68">
        <v>41449.82</v>
      </c>
      <c r="L803" s="68">
        <v>0</v>
      </c>
    </row>
    <row r="804" spans="1:20" outlineLevel="1" x14ac:dyDescent="0.25">
      <c r="A804" s="79">
        <v>4511.0000200000004</v>
      </c>
      <c r="B804" s="57" t="s">
        <v>1052</v>
      </c>
      <c r="C804" s="68">
        <v>708000</v>
      </c>
      <c r="D804" s="68">
        <v>0</v>
      </c>
      <c r="E804" s="68">
        <v>7731263.46</v>
      </c>
      <c r="F804" s="68">
        <v>972490.58</v>
      </c>
      <c r="G804" s="68">
        <v>968330</v>
      </c>
      <c r="H804" s="68">
        <v>6644</v>
      </c>
      <c r="I804" s="68">
        <v>8699593.4600000009</v>
      </c>
      <c r="J804" s="68">
        <v>979134.58</v>
      </c>
      <c r="K804" s="68">
        <v>7720458.8799999999</v>
      </c>
      <c r="L804" s="68">
        <v>0</v>
      </c>
    </row>
    <row r="805" spans="1:20" outlineLevel="1" x14ac:dyDescent="0.25">
      <c r="A805" s="79">
        <v>4511.0000300000002</v>
      </c>
      <c r="B805" s="57" t="s">
        <v>503</v>
      </c>
      <c r="C805" s="68">
        <v>0</v>
      </c>
      <c r="D805" s="68">
        <v>1514.43</v>
      </c>
      <c r="E805" s="68">
        <v>0</v>
      </c>
      <c r="F805" s="68">
        <v>1710.53</v>
      </c>
      <c r="G805" s="68">
        <v>0</v>
      </c>
      <c r="H805" s="68">
        <v>0</v>
      </c>
      <c r="I805" s="68">
        <v>0</v>
      </c>
      <c r="J805" s="68">
        <v>1710.53</v>
      </c>
      <c r="K805" s="68">
        <v>0</v>
      </c>
      <c r="L805" s="68">
        <v>1710.53</v>
      </c>
    </row>
    <row r="806" spans="1:20" outlineLevel="1" x14ac:dyDescent="0.25">
      <c r="A806" s="79">
        <v>4511.0000700000001</v>
      </c>
      <c r="B806" s="57" t="s">
        <v>945</v>
      </c>
      <c r="C806" s="68">
        <v>45</v>
      </c>
      <c r="D806" s="68">
        <v>0</v>
      </c>
      <c r="E806" s="68">
        <v>45</v>
      </c>
      <c r="F806" s="68">
        <v>0</v>
      </c>
      <c r="G806" s="68">
        <v>0</v>
      </c>
      <c r="H806" s="68">
        <v>0</v>
      </c>
      <c r="I806" s="68">
        <v>45</v>
      </c>
      <c r="J806" s="68">
        <v>0</v>
      </c>
      <c r="K806" s="68">
        <v>45</v>
      </c>
      <c r="L806" s="68">
        <v>0</v>
      </c>
    </row>
    <row r="807" spans="1:20" outlineLevel="1" x14ac:dyDescent="0.25">
      <c r="A807" s="79">
        <v>4511.0000899999995</v>
      </c>
      <c r="B807" s="57" t="s">
        <v>1053</v>
      </c>
      <c r="C807" s="68">
        <v>0</v>
      </c>
      <c r="D807" s="68">
        <v>0</v>
      </c>
      <c r="E807" s="68">
        <v>0</v>
      </c>
      <c r="F807" s="68">
        <v>0</v>
      </c>
      <c r="G807" s="68">
        <v>0</v>
      </c>
      <c r="H807" s="68">
        <v>9400</v>
      </c>
      <c r="I807" s="68">
        <v>0</v>
      </c>
      <c r="J807" s="68">
        <v>9400</v>
      </c>
      <c r="K807" s="68">
        <v>0</v>
      </c>
      <c r="L807" s="68">
        <v>9400</v>
      </c>
    </row>
    <row r="808" spans="1:20" outlineLevel="1" x14ac:dyDescent="0.25">
      <c r="A808" s="79">
        <v>4511.0001000000002</v>
      </c>
      <c r="B808" s="57" t="s">
        <v>1054</v>
      </c>
      <c r="C808" s="68">
        <v>3202.5</v>
      </c>
      <c r="D808" s="68">
        <v>0</v>
      </c>
      <c r="E808" s="68">
        <v>3202.5</v>
      </c>
      <c r="F808" s="68">
        <v>90.93</v>
      </c>
      <c r="G808" s="68">
        <v>0</v>
      </c>
      <c r="H808" s="68">
        <v>0</v>
      </c>
      <c r="I808" s="68">
        <v>3202.5</v>
      </c>
      <c r="J808" s="68">
        <v>90.93</v>
      </c>
      <c r="K808" s="68">
        <v>3111.57</v>
      </c>
      <c r="L808" s="68">
        <v>0</v>
      </c>
    </row>
    <row r="809" spans="1:20" outlineLevel="1" x14ac:dyDescent="0.25">
      <c r="A809" s="79">
        <v>4511.0001099999999</v>
      </c>
      <c r="B809" s="57" t="s">
        <v>1055</v>
      </c>
      <c r="C809" s="68">
        <v>2308000</v>
      </c>
      <c r="D809" s="68">
        <v>0</v>
      </c>
      <c r="E809" s="68">
        <v>14413140.16</v>
      </c>
      <c r="F809" s="68">
        <v>5950097.2999999998</v>
      </c>
      <c r="G809" s="68">
        <v>1489730.27</v>
      </c>
      <c r="H809" s="68">
        <v>3463000</v>
      </c>
      <c r="I809" s="68">
        <v>15902870.43</v>
      </c>
      <c r="J809" s="68">
        <v>9413097.3000000007</v>
      </c>
      <c r="K809" s="68">
        <v>6489773.1299999999</v>
      </c>
      <c r="L809" s="68">
        <v>0</v>
      </c>
    </row>
    <row r="810" spans="1:20" x14ac:dyDescent="0.25">
      <c r="A810" s="67">
        <v>4551</v>
      </c>
      <c r="B810" s="57" t="s">
        <v>171</v>
      </c>
      <c r="C810" s="68">
        <v>0</v>
      </c>
      <c r="D810" s="68">
        <v>0.32</v>
      </c>
      <c r="E810" s="68">
        <v>0</v>
      </c>
      <c r="F810" s="68">
        <v>0.32</v>
      </c>
      <c r="G810" s="68">
        <v>0</v>
      </c>
      <c r="H810" s="68">
        <v>0</v>
      </c>
      <c r="I810" s="68">
        <v>0</v>
      </c>
      <c r="J810" s="68">
        <v>0.32</v>
      </c>
      <c r="K810" s="68">
        <v>0</v>
      </c>
      <c r="L810" s="68">
        <v>0.32</v>
      </c>
      <c r="Q810" s="59">
        <f t="shared" si="6"/>
        <v>-0.32</v>
      </c>
    </row>
    <row r="811" spans="1:20" x14ac:dyDescent="0.25">
      <c r="A811" s="67">
        <v>457</v>
      </c>
      <c r="B811" s="57" t="s">
        <v>173</v>
      </c>
      <c r="C811" s="68">
        <v>0</v>
      </c>
      <c r="D811" s="68">
        <v>744159</v>
      </c>
      <c r="E811" s="68">
        <v>3250943.91</v>
      </c>
      <c r="F811" s="68">
        <v>4044159</v>
      </c>
      <c r="G811" s="68">
        <v>173913</v>
      </c>
      <c r="H811" s="68">
        <v>0</v>
      </c>
      <c r="I811" s="68">
        <v>3424856.91</v>
      </c>
      <c r="J811" s="68">
        <v>4044159</v>
      </c>
      <c r="K811" s="68">
        <v>0</v>
      </c>
      <c r="L811" s="68">
        <v>619302.09</v>
      </c>
      <c r="Q811" s="59">
        <f t="shared" si="6"/>
        <v>-619302.09</v>
      </c>
    </row>
    <row r="812" spans="1:20" x14ac:dyDescent="0.25">
      <c r="A812" s="79">
        <v>457.00000999999997</v>
      </c>
      <c r="B812" s="57" t="s">
        <v>354</v>
      </c>
      <c r="C812" s="68">
        <v>0</v>
      </c>
      <c r="D812" s="68">
        <v>744159</v>
      </c>
      <c r="E812" s="68">
        <v>2428941</v>
      </c>
      <c r="F812" s="68">
        <v>2967995.05</v>
      </c>
      <c r="G812" s="68">
        <v>173913</v>
      </c>
      <c r="H812" s="68">
        <v>0</v>
      </c>
      <c r="I812" s="68">
        <v>2602854</v>
      </c>
      <c r="J812" s="68">
        <v>2967995.05</v>
      </c>
      <c r="K812" s="68">
        <v>0</v>
      </c>
      <c r="L812" s="68">
        <v>365141.05</v>
      </c>
    </row>
    <row r="813" spans="1:20" x14ac:dyDescent="0.25">
      <c r="A813" s="79">
        <v>457.00002999999998</v>
      </c>
      <c r="B813" s="57" t="s">
        <v>1056</v>
      </c>
      <c r="C813" s="68">
        <v>0</v>
      </c>
      <c r="D813" s="68">
        <v>0</v>
      </c>
      <c r="E813" s="68">
        <v>822002.91</v>
      </c>
      <c r="F813" s="68">
        <v>852705.84</v>
      </c>
      <c r="G813" s="68">
        <v>0</v>
      </c>
      <c r="H813" s="68">
        <v>0</v>
      </c>
      <c r="I813" s="68">
        <v>822002.91</v>
      </c>
      <c r="J813" s="68">
        <v>852705.84</v>
      </c>
      <c r="K813" s="68">
        <v>0</v>
      </c>
      <c r="L813" s="68">
        <v>30702.93</v>
      </c>
    </row>
    <row r="814" spans="1:20" x14ac:dyDescent="0.25">
      <c r="A814" s="79">
        <v>457.00004000000001</v>
      </c>
      <c r="B814" s="57" t="s">
        <v>1057</v>
      </c>
      <c r="C814" s="68">
        <v>0</v>
      </c>
      <c r="D814" s="68">
        <v>0</v>
      </c>
      <c r="E814" s="68">
        <v>0</v>
      </c>
      <c r="F814" s="68">
        <v>223458.11</v>
      </c>
      <c r="G814" s="68">
        <v>0</v>
      </c>
      <c r="H814" s="68">
        <v>0</v>
      </c>
      <c r="I814" s="68">
        <v>0</v>
      </c>
      <c r="J814" s="68">
        <v>223458.11</v>
      </c>
      <c r="K814" s="68">
        <v>0</v>
      </c>
      <c r="L814" s="68">
        <v>223458.11</v>
      </c>
    </row>
    <row r="815" spans="1:20" x14ac:dyDescent="0.25">
      <c r="A815" s="67">
        <v>461</v>
      </c>
      <c r="B815" s="57" t="s">
        <v>175</v>
      </c>
      <c r="C815" s="68">
        <v>377127.84</v>
      </c>
      <c r="D815" s="68">
        <v>0</v>
      </c>
      <c r="E815" s="68">
        <v>448691.34</v>
      </c>
      <c r="F815" s="68">
        <v>44497</v>
      </c>
      <c r="G815" s="68">
        <v>2362.5</v>
      </c>
      <c r="H815" s="68">
        <v>8316</v>
      </c>
      <c r="I815" s="68">
        <v>451053.84</v>
      </c>
      <c r="J815" s="68">
        <v>52813</v>
      </c>
      <c r="K815" s="68">
        <v>398240.84</v>
      </c>
      <c r="L815" s="68">
        <v>0</v>
      </c>
      <c r="Q815" s="59">
        <f t="shared" si="6"/>
        <v>398240.84</v>
      </c>
    </row>
    <row r="816" spans="1:20" hidden="1" outlineLevel="1" x14ac:dyDescent="0.25">
      <c r="A816" s="79">
        <v>461.00002000000001</v>
      </c>
      <c r="B816" s="57" t="s">
        <v>1058</v>
      </c>
      <c r="C816" s="68">
        <v>234835.34</v>
      </c>
      <c r="D816" s="68">
        <v>0</v>
      </c>
      <c r="E816" s="68">
        <v>234835.34</v>
      </c>
      <c r="F816" s="68">
        <v>0</v>
      </c>
      <c r="G816" s="68">
        <v>0</v>
      </c>
      <c r="H816" s="68">
        <v>0</v>
      </c>
      <c r="I816" s="68">
        <v>234835.34</v>
      </c>
      <c r="J816" s="68">
        <v>0</v>
      </c>
      <c r="K816" s="68">
        <v>234835.34</v>
      </c>
      <c r="L816" s="68">
        <v>0</v>
      </c>
    </row>
    <row r="817" spans="1:19" hidden="1" outlineLevel="1" x14ac:dyDescent="0.25">
      <c r="A817" s="79">
        <v>461.00013000000001</v>
      </c>
      <c r="B817" s="57" t="s">
        <v>1059</v>
      </c>
      <c r="C817" s="68">
        <v>364</v>
      </c>
      <c r="D817" s="68">
        <v>0</v>
      </c>
      <c r="E817" s="68">
        <v>364</v>
      </c>
      <c r="F817" s="68">
        <v>0</v>
      </c>
      <c r="G817" s="68">
        <v>0</v>
      </c>
      <c r="H817" s="68">
        <v>0</v>
      </c>
      <c r="I817" s="68">
        <v>364</v>
      </c>
      <c r="J817" s="68">
        <v>0</v>
      </c>
      <c r="K817" s="68">
        <v>364</v>
      </c>
      <c r="L817" s="68">
        <v>0</v>
      </c>
    </row>
    <row r="818" spans="1:19" hidden="1" outlineLevel="1" x14ac:dyDescent="0.25">
      <c r="A818" s="79">
        <v>461.00013999999999</v>
      </c>
      <c r="B818" s="57" t="s">
        <v>1060</v>
      </c>
      <c r="C818" s="68">
        <v>1050</v>
      </c>
      <c r="D818" s="68">
        <v>0</v>
      </c>
      <c r="E818" s="68">
        <v>1125</v>
      </c>
      <c r="F818" s="68">
        <v>75</v>
      </c>
      <c r="G818" s="68">
        <v>0</v>
      </c>
      <c r="H818" s="68">
        <v>800</v>
      </c>
      <c r="I818" s="68">
        <v>1125</v>
      </c>
      <c r="J818" s="68">
        <v>875</v>
      </c>
      <c r="K818" s="68">
        <v>250</v>
      </c>
      <c r="L818" s="68">
        <v>0</v>
      </c>
    </row>
    <row r="819" spans="1:19" hidden="1" outlineLevel="1" x14ac:dyDescent="0.25">
      <c r="A819" s="79">
        <v>461.00015000000002</v>
      </c>
      <c r="B819" s="57" t="s">
        <v>1061</v>
      </c>
      <c r="C819" s="68">
        <v>141950</v>
      </c>
      <c r="D819" s="68">
        <v>0</v>
      </c>
      <c r="E819" s="68">
        <v>141950</v>
      </c>
      <c r="F819" s="68">
        <v>0</v>
      </c>
      <c r="G819" s="68">
        <v>0</v>
      </c>
      <c r="H819" s="68">
        <v>0</v>
      </c>
      <c r="I819" s="68">
        <v>141950</v>
      </c>
      <c r="J819" s="68">
        <v>0</v>
      </c>
      <c r="K819" s="68">
        <v>141950</v>
      </c>
      <c r="L819" s="68">
        <v>0</v>
      </c>
    </row>
    <row r="820" spans="1:19" hidden="1" outlineLevel="1" x14ac:dyDescent="0.25">
      <c r="A820" s="79">
        <v>461.00017000000003</v>
      </c>
      <c r="B820" s="57" t="s">
        <v>1062</v>
      </c>
      <c r="C820" s="68">
        <v>-1071.5</v>
      </c>
      <c r="D820" s="68">
        <v>0</v>
      </c>
      <c r="E820" s="68">
        <v>21279.5</v>
      </c>
      <c r="F820" s="68">
        <v>19218</v>
      </c>
      <c r="G820" s="68">
        <v>0</v>
      </c>
      <c r="H820" s="68">
        <v>0</v>
      </c>
      <c r="I820" s="68">
        <v>21279.5</v>
      </c>
      <c r="J820" s="68">
        <v>19218</v>
      </c>
      <c r="K820" s="68">
        <v>2061.5</v>
      </c>
      <c r="L820" s="68">
        <v>0</v>
      </c>
    </row>
    <row r="821" spans="1:19" hidden="1" outlineLevel="1" x14ac:dyDescent="0.25">
      <c r="A821" s="79">
        <v>461.00020000000001</v>
      </c>
      <c r="B821" s="57" t="s">
        <v>1063</v>
      </c>
      <c r="C821" s="68">
        <v>0</v>
      </c>
      <c r="D821" s="68">
        <v>0</v>
      </c>
      <c r="E821" s="68">
        <v>25000</v>
      </c>
      <c r="F821" s="68">
        <v>12500</v>
      </c>
      <c r="G821" s="68">
        <v>0</v>
      </c>
      <c r="H821" s="68">
        <v>2500</v>
      </c>
      <c r="I821" s="68">
        <v>25000</v>
      </c>
      <c r="J821" s="68">
        <v>15000</v>
      </c>
      <c r="K821" s="68">
        <v>10000</v>
      </c>
      <c r="L821" s="68">
        <v>0</v>
      </c>
    </row>
    <row r="822" spans="1:19" hidden="1" outlineLevel="1" x14ac:dyDescent="0.25">
      <c r="A822" s="79">
        <v>461.00020999999998</v>
      </c>
      <c r="B822" s="57" t="s">
        <v>1064</v>
      </c>
      <c r="C822" s="68">
        <v>0</v>
      </c>
      <c r="D822" s="68">
        <v>0</v>
      </c>
      <c r="E822" s="68">
        <v>2000</v>
      </c>
      <c r="F822" s="68">
        <v>2000</v>
      </c>
      <c r="G822" s="68">
        <v>0</v>
      </c>
      <c r="H822" s="68">
        <v>0</v>
      </c>
      <c r="I822" s="68">
        <v>2000</v>
      </c>
      <c r="J822" s="68">
        <v>2000</v>
      </c>
      <c r="K822" s="68">
        <v>0</v>
      </c>
      <c r="L822" s="68">
        <v>0</v>
      </c>
    </row>
    <row r="823" spans="1:19" hidden="1" outlineLevel="1" x14ac:dyDescent="0.25">
      <c r="A823" s="79">
        <v>461.00022000000001</v>
      </c>
      <c r="B823" s="57" t="s">
        <v>1065</v>
      </c>
      <c r="C823" s="68">
        <v>0</v>
      </c>
      <c r="D823" s="68">
        <v>0</v>
      </c>
      <c r="E823" s="68">
        <v>2000</v>
      </c>
      <c r="F823" s="68">
        <v>2000</v>
      </c>
      <c r="G823" s="68">
        <v>0</v>
      </c>
      <c r="H823" s="68">
        <v>0</v>
      </c>
      <c r="I823" s="68">
        <v>2000</v>
      </c>
      <c r="J823" s="68">
        <v>2000</v>
      </c>
      <c r="K823" s="68">
        <v>0</v>
      </c>
      <c r="L823" s="68">
        <v>0</v>
      </c>
    </row>
    <row r="824" spans="1:19" hidden="1" outlineLevel="1" x14ac:dyDescent="0.25">
      <c r="A824" s="79">
        <v>461.00022999999999</v>
      </c>
      <c r="B824" s="57" t="s">
        <v>1066</v>
      </c>
      <c r="C824" s="68">
        <v>0</v>
      </c>
      <c r="D824" s="68">
        <v>0</v>
      </c>
      <c r="E824" s="68">
        <v>10000</v>
      </c>
      <c r="F824" s="68">
        <v>4000</v>
      </c>
      <c r="G824" s="68">
        <v>0</v>
      </c>
      <c r="H824" s="68">
        <v>2000</v>
      </c>
      <c r="I824" s="68">
        <v>10000</v>
      </c>
      <c r="J824" s="68">
        <v>6000</v>
      </c>
      <c r="K824" s="68">
        <v>4000</v>
      </c>
      <c r="L824" s="68">
        <v>0</v>
      </c>
    </row>
    <row r="825" spans="1:19" hidden="1" outlineLevel="1" x14ac:dyDescent="0.25">
      <c r="A825" s="79">
        <v>461.00024000000002</v>
      </c>
      <c r="B825" s="57" t="s">
        <v>1067</v>
      </c>
      <c r="C825" s="68">
        <v>0</v>
      </c>
      <c r="D825" s="68">
        <v>0</v>
      </c>
      <c r="E825" s="68">
        <v>8000</v>
      </c>
      <c r="F825" s="68">
        <v>0</v>
      </c>
      <c r="G825" s="68">
        <v>0</v>
      </c>
      <c r="H825" s="68">
        <v>1000</v>
      </c>
      <c r="I825" s="68">
        <v>8000</v>
      </c>
      <c r="J825" s="68">
        <v>1000</v>
      </c>
      <c r="K825" s="68">
        <v>7000</v>
      </c>
      <c r="L825" s="68">
        <v>0</v>
      </c>
    </row>
    <row r="826" spans="1:19" hidden="1" outlineLevel="1" x14ac:dyDescent="0.25">
      <c r="A826" s="79">
        <v>461.00024999999999</v>
      </c>
      <c r="B826" s="57" t="s">
        <v>1068</v>
      </c>
      <c r="C826" s="68">
        <v>0</v>
      </c>
      <c r="D826" s="68">
        <v>0</v>
      </c>
      <c r="E826" s="68">
        <v>2137.5</v>
      </c>
      <c r="F826" s="68">
        <v>4704</v>
      </c>
      <c r="G826" s="68">
        <v>2362.5</v>
      </c>
      <c r="H826" s="68">
        <v>2016</v>
      </c>
      <c r="I826" s="68">
        <v>4500</v>
      </c>
      <c r="J826" s="68">
        <v>6720</v>
      </c>
      <c r="K826" s="68">
        <v>-2220</v>
      </c>
      <c r="L826" s="68">
        <v>0</v>
      </c>
    </row>
    <row r="827" spans="1:19" collapsed="1" x14ac:dyDescent="0.25">
      <c r="A827" s="67">
        <v>462</v>
      </c>
      <c r="B827" s="57" t="s">
        <v>177</v>
      </c>
      <c r="C827" s="68">
        <v>0</v>
      </c>
      <c r="D827" s="68">
        <v>7341.69</v>
      </c>
      <c r="E827" s="68">
        <v>511144</v>
      </c>
      <c r="F827" s="68">
        <v>531545.19999999995</v>
      </c>
      <c r="G827" s="68">
        <v>42588</v>
      </c>
      <c r="H827" s="68">
        <v>43588</v>
      </c>
      <c r="I827" s="68">
        <v>553732</v>
      </c>
      <c r="J827" s="68">
        <v>575133.19999999995</v>
      </c>
      <c r="K827" s="68">
        <v>0</v>
      </c>
      <c r="L827" s="68">
        <v>21401.200000000001</v>
      </c>
      <c r="Q827" s="59">
        <f t="shared" si="6"/>
        <v>-21401.200000000001</v>
      </c>
    </row>
    <row r="828" spans="1:19" x14ac:dyDescent="0.25">
      <c r="A828" s="79">
        <v>462.00022000000001</v>
      </c>
      <c r="B828" s="57" t="s">
        <v>1069</v>
      </c>
      <c r="C828" s="68">
        <v>0</v>
      </c>
      <c r="D828" s="68">
        <v>0</v>
      </c>
      <c r="E828" s="68">
        <v>25000</v>
      </c>
      <c r="F828" s="68">
        <v>25000</v>
      </c>
      <c r="G828" s="68">
        <v>0</v>
      </c>
      <c r="H828" s="68">
        <v>0</v>
      </c>
      <c r="I828" s="68">
        <v>25000</v>
      </c>
      <c r="J828" s="68">
        <v>25000</v>
      </c>
      <c r="K828" s="68">
        <v>0</v>
      </c>
      <c r="L828" s="68">
        <v>0</v>
      </c>
    </row>
    <row r="829" spans="1:19" x14ac:dyDescent="0.25">
      <c r="A829" s="79">
        <v>462.00029999999998</v>
      </c>
      <c r="B829" s="57" t="s">
        <v>1070</v>
      </c>
      <c r="C829" s="68">
        <v>0</v>
      </c>
      <c r="D829" s="68">
        <v>0</v>
      </c>
      <c r="E829" s="68">
        <v>10000</v>
      </c>
      <c r="F829" s="68">
        <v>10000</v>
      </c>
      <c r="G829" s="68">
        <v>0</v>
      </c>
      <c r="H829" s="68">
        <v>0</v>
      </c>
      <c r="I829" s="68">
        <v>10000</v>
      </c>
      <c r="J829" s="68">
        <v>10000</v>
      </c>
      <c r="K829" s="68">
        <v>0</v>
      </c>
      <c r="L829" s="68">
        <v>0</v>
      </c>
    </row>
    <row r="830" spans="1:19" x14ac:dyDescent="0.25">
      <c r="A830" s="79">
        <v>462.00036999999998</v>
      </c>
      <c r="B830" s="57" t="s">
        <v>1071</v>
      </c>
      <c r="C830" s="68">
        <v>0</v>
      </c>
      <c r="D830" s="68">
        <v>0</v>
      </c>
      <c r="E830" s="68">
        <v>476144</v>
      </c>
      <c r="F830" s="68">
        <v>484144</v>
      </c>
      <c r="G830" s="68">
        <v>42588</v>
      </c>
      <c r="H830" s="68">
        <v>43588</v>
      </c>
      <c r="I830" s="68">
        <v>518732</v>
      </c>
      <c r="J830" s="68">
        <v>527732</v>
      </c>
      <c r="K830" s="68">
        <v>0</v>
      </c>
      <c r="L830" s="68">
        <v>9000</v>
      </c>
    </row>
    <row r="831" spans="1:19" x14ac:dyDescent="0.25">
      <c r="A831" s="67">
        <v>471</v>
      </c>
      <c r="B831" s="57" t="s">
        <v>1072</v>
      </c>
      <c r="C831" s="68">
        <v>1620688.61</v>
      </c>
      <c r="D831" s="68">
        <v>0</v>
      </c>
      <c r="E831" s="68">
        <v>2129646.7999999998</v>
      </c>
      <c r="F831" s="68">
        <v>629536.71</v>
      </c>
      <c r="G831" s="68">
        <v>16633.32</v>
      </c>
      <c r="H831" s="68">
        <v>72819.350000000006</v>
      </c>
      <c r="I831" s="68">
        <v>2146280.12</v>
      </c>
      <c r="J831" s="68">
        <v>702356.06</v>
      </c>
      <c r="K831" s="68">
        <v>1443924.06</v>
      </c>
      <c r="L831" s="68">
        <v>0</v>
      </c>
      <c r="Q831" s="59">
        <f t="shared" si="6"/>
        <v>1443924.06</v>
      </c>
      <c r="S831" s="60">
        <f>Q831</f>
        <v>1443924.06</v>
      </c>
    </row>
    <row r="832" spans="1:19" x14ac:dyDescent="0.25">
      <c r="A832" s="67">
        <v>472</v>
      </c>
      <c r="B832" s="57" t="s">
        <v>1073</v>
      </c>
      <c r="C832" s="68">
        <v>0</v>
      </c>
      <c r="D832" s="68">
        <v>1021249.95</v>
      </c>
      <c r="E832" s="68">
        <v>552587.18000000005</v>
      </c>
      <c r="F832" s="68">
        <v>1673438.27</v>
      </c>
      <c r="G832" s="68">
        <v>72311.759999999995</v>
      </c>
      <c r="H832" s="68">
        <v>0</v>
      </c>
      <c r="I832" s="68">
        <v>624898.93999999994</v>
      </c>
      <c r="J832" s="68">
        <v>1673438.27</v>
      </c>
      <c r="K832" s="68">
        <v>0</v>
      </c>
      <c r="L832" s="68">
        <v>1048539.33</v>
      </c>
      <c r="Q832" s="59">
        <f t="shared" si="6"/>
        <v>-1048539.33</v>
      </c>
      <c r="S832" s="60">
        <f>Q832</f>
        <v>-1048539.33</v>
      </c>
    </row>
    <row r="833" spans="1:19" x14ac:dyDescent="0.25">
      <c r="A833" s="67">
        <v>473</v>
      </c>
      <c r="B833" s="57" t="s">
        <v>1074</v>
      </c>
      <c r="C833" s="68">
        <v>52523.58</v>
      </c>
      <c r="D833" s="68">
        <v>0</v>
      </c>
      <c r="E833" s="68">
        <v>205330.66</v>
      </c>
      <c r="F833" s="68">
        <v>163659.20000000001</v>
      </c>
      <c r="G833" s="68">
        <v>8822.16</v>
      </c>
      <c r="H833" s="68">
        <v>79784.56</v>
      </c>
      <c r="I833" s="68">
        <v>214152.82</v>
      </c>
      <c r="J833" s="68">
        <v>243443.76</v>
      </c>
      <c r="K833" s="68">
        <v>0</v>
      </c>
      <c r="L833" s="68">
        <v>29290.94</v>
      </c>
      <c r="Q833" s="59">
        <f t="shared" si="6"/>
        <v>-29290.94</v>
      </c>
    </row>
    <row r="834" spans="1:19" x14ac:dyDescent="0.25">
      <c r="A834" s="57" t="s">
        <v>1075</v>
      </c>
      <c r="B834" s="57" t="s">
        <v>1076</v>
      </c>
      <c r="C834" s="68">
        <v>45216.05</v>
      </c>
      <c r="D834" s="68">
        <v>0</v>
      </c>
      <c r="E834" s="68">
        <v>66249.37</v>
      </c>
      <c r="F834" s="68">
        <v>17866.47</v>
      </c>
      <c r="G834" s="68">
        <v>0</v>
      </c>
      <c r="H834" s="68">
        <v>0</v>
      </c>
      <c r="I834" s="68">
        <v>66249.37</v>
      </c>
      <c r="J834" s="68">
        <v>17866.47</v>
      </c>
      <c r="K834" s="68">
        <v>48382.9</v>
      </c>
      <c r="L834" s="68">
        <v>0</v>
      </c>
    </row>
    <row r="835" spans="1:19" x14ac:dyDescent="0.25">
      <c r="A835" s="57" t="s">
        <v>1077</v>
      </c>
      <c r="B835" s="57" t="s">
        <v>1078</v>
      </c>
      <c r="C835" s="68">
        <v>0</v>
      </c>
      <c r="D835" s="68">
        <v>0</v>
      </c>
      <c r="E835" s="68">
        <v>3346.53</v>
      </c>
      <c r="F835" s="68">
        <v>0</v>
      </c>
      <c r="G835" s="68">
        <v>0</v>
      </c>
      <c r="H835" s="68">
        <v>0</v>
      </c>
      <c r="I835" s="68">
        <v>3346.53</v>
      </c>
      <c r="J835" s="68">
        <v>0</v>
      </c>
      <c r="K835" s="68">
        <v>3346.53</v>
      </c>
      <c r="L835" s="68">
        <v>0</v>
      </c>
    </row>
    <row r="836" spans="1:19" x14ac:dyDescent="0.25">
      <c r="A836" s="57" t="s">
        <v>1079</v>
      </c>
      <c r="B836" s="57" t="s">
        <v>1080</v>
      </c>
      <c r="C836" s="68">
        <v>0</v>
      </c>
      <c r="D836" s="68">
        <v>0</v>
      </c>
      <c r="E836" s="68">
        <v>1330.23</v>
      </c>
      <c r="F836" s="68">
        <v>959</v>
      </c>
      <c r="G836" s="68">
        <v>0</v>
      </c>
      <c r="H836" s="68">
        <v>0</v>
      </c>
      <c r="I836" s="68">
        <v>1330.23</v>
      </c>
      <c r="J836" s="68">
        <v>959</v>
      </c>
      <c r="K836" s="68">
        <v>371.23</v>
      </c>
      <c r="L836" s="68">
        <v>0</v>
      </c>
    </row>
    <row r="837" spans="1:19" x14ac:dyDescent="0.25">
      <c r="A837" s="57" t="s">
        <v>1081</v>
      </c>
      <c r="B837" s="57" t="s">
        <v>1082</v>
      </c>
      <c r="C837" s="68">
        <v>7307.53</v>
      </c>
      <c r="D837" s="68">
        <v>0</v>
      </c>
      <c r="E837" s="68">
        <v>134404.53</v>
      </c>
      <c r="F837" s="68">
        <v>144833.73000000001</v>
      </c>
      <c r="G837" s="68">
        <v>8822.16</v>
      </c>
      <c r="H837" s="68">
        <v>79784.56</v>
      </c>
      <c r="I837" s="68">
        <v>143226.69</v>
      </c>
      <c r="J837" s="68">
        <v>224618.29</v>
      </c>
      <c r="K837" s="68">
        <v>0</v>
      </c>
      <c r="L837" s="68">
        <v>81391.600000000006</v>
      </c>
    </row>
    <row r="838" spans="1:19" x14ac:dyDescent="0.25">
      <c r="A838" s="67">
        <v>4751</v>
      </c>
      <c r="B838" s="57" t="s">
        <v>185</v>
      </c>
      <c r="C838" s="68">
        <v>0</v>
      </c>
      <c r="D838" s="68">
        <v>0</v>
      </c>
      <c r="E838" s="68">
        <v>37077.480000000003</v>
      </c>
      <c r="F838" s="68">
        <v>32000</v>
      </c>
      <c r="G838" s="68">
        <v>3089.79</v>
      </c>
      <c r="H838" s="68">
        <v>0</v>
      </c>
      <c r="I838" s="68">
        <v>40167.269999999997</v>
      </c>
      <c r="J838" s="68">
        <v>32000</v>
      </c>
      <c r="K838" s="68">
        <v>0</v>
      </c>
      <c r="L838" s="68">
        <v>-8167.27</v>
      </c>
      <c r="Q838" s="59">
        <f t="shared" ref="Q838:Q894" si="7">K838-L838</f>
        <v>8167.27</v>
      </c>
      <c r="S838" s="60">
        <f>Q838+Q839</f>
        <v>3186.1400000000003</v>
      </c>
    </row>
    <row r="839" spans="1:19" x14ac:dyDescent="0.25">
      <c r="A839" s="67">
        <v>4758</v>
      </c>
      <c r="B839" s="57" t="s">
        <v>187</v>
      </c>
      <c r="C839" s="68">
        <v>0</v>
      </c>
      <c r="D839" s="68">
        <v>7698.1</v>
      </c>
      <c r="E839" s="68">
        <v>2490.56</v>
      </c>
      <c r="F839" s="68">
        <v>7698.1</v>
      </c>
      <c r="G839" s="68">
        <v>226.41</v>
      </c>
      <c r="H839" s="68">
        <v>0</v>
      </c>
      <c r="I839" s="68">
        <v>2716.97</v>
      </c>
      <c r="J839" s="68">
        <v>7698.1</v>
      </c>
      <c r="K839" s="68">
        <v>0</v>
      </c>
      <c r="L839" s="68">
        <v>4981.13</v>
      </c>
      <c r="Q839" s="59">
        <f t="shared" si="7"/>
        <v>-4981.13</v>
      </c>
    </row>
    <row r="840" spans="1:19" x14ac:dyDescent="0.25">
      <c r="A840" s="79">
        <v>4758.0000099999997</v>
      </c>
      <c r="B840" s="57" t="s">
        <v>1083</v>
      </c>
      <c r="C840" s="68">
        <v>0</v>
      </c>
      <c r="D840" s="68">
        <v>-0.01</v>
      </c>
      <c r="E840" s="68">
        <v>0</v>
      </c>
      <c r="F840" s="68">
        <v>-0.01</v>
      </c>
      <c r="G840" s="68">
        <v>0</v>
      </c>
      <c r="H840" s="68">
        <v>0</v>
      </c>
      <c r="I840" s="68">
        <v>0</v>
      </c>
      <c r="J840" s="68">
        <v>-0.01</v>
      </c>
      <c r="K840" s="68">
        <v>0</v>
      </c>
      <c r="L840" s="68">
        <v>-0.01</v>
      </c>
    </row>
    <row r="841" spans="1:19" x14ac:dyDescent="0.25">
      <c r="A841" s="79">
        <v>4758.0000200000004</v>
      </c>
      <c r="B841" s="57" t="s">
        <v>1084</v>
      </c>
      <c r="C841" s="68">
        <v>0</v>
      </c>
      <c r="D841" s="68">
        <v>7698.11</v>
      </c>
      <c r="E841" s="68">
        <v>2490.56</v>
      </c>
      <c r="F841" s="68">
        <v>7698.11</v>
      </c>
      <c r="G841" s="68">
        <v>226.41</v>
      </c>
      <c r="H841" s="68">
        <v>0</v>
      </c>
      <c r="I841" s="68">
        <v>2716.97</v>
      </c>
      <c r="J841" s="68">
        <v>7698.11</v>
      </c>
      <c r="K841" s="68">
        <v>0</v>
      </c>
      <c r="L841" s="68">
        <v>4981.1400000000003</v>
      </c>
    </row>
    <row r="842" spans="1:19" x14ac:dyDescent="0.25">
      <c r="A842" s="67">
        <v>491</v>
      </c>
      <c r="B842" s="57" t="s">
        <v>1085</v>
      </c>
      <c r="C842" s="68">
        <v>0</v>
      </c>
      <c r="D842" s="68">
        <v>340283.09</v>
      </c>
      <c r="E842" s="68">
        <v>10710</v>
      </c>
      <c r="F842" s="68">
        <v>340283.09</v>
      </c>
      <c r="G842" s="68">
        <v>0</v>
      </c>
      <c r="H842" s="68">
        <v>0</v>
      </c>
      <c r="I842" s="68">
        <v>10710</v>
      </c>
      <c r="J842" s="68">
        <v>340283.09</v>
      </c>
      <c r="K842" s="68">
        <v>0</v>
      </c>
      <c r="L842" s="68">
        <v>329573.09000000003</v>
      </c>
      <c r="Q842" s="59">
        <f t="shared" si="7"/>
        <v>-329573.09000000003</v>
      </c>
    </row>
    <row r="843" spans="1:19" x14ac:dyDescent="0.25">
      <c r="A843" s="67">
        <v>496</v>
      </c>
      <c r="B843" s="57" t="s">
        <v>1086</v>
      </c>
      <c r="C843" s="68">
        <v>0</v>
      </c>
      <c r="D843" s="68">
        <v>83083</v>
      </c>
      <c r="E843" s="68">
        <v>0</v>
      </c>
      <c r="F843" s="68">
        <v>83083</v>
      </c>
      <c r="G843" s="68">
        <v>0</v>
      </c>
      <c r="H843" s="68">
        <v>51774</v>
      </c>
      <c r="I843" s="68">
        <v>0</v>
      </c>
      <c r="J843" s="68">
        <v>134857</v>
      </c>
      <c r="K843" s="68">
        <v>0</v>
      </c>
      <c r="L843" s="68">
        <v>134857</v>
      </c>
      <c r="Q843" s="59">
        <f t="shared" si="7"/>
        <v>-134857</v>
      </c>
    </row>
    <row r="844" spans="1:19" x14ac:dyDescent="0.25">
      <c r="A844" s="67">
        <v>5081</v>
      </c>
      <c r="B844" s="57" t="s">
        <v>194</v>
      </c>
      <c r="C844" s="68">
        <v>746635.73</v>
      </c>
      <c r="D844" s="68">
        <v>0</v>
      </c>
      <c r="E844" s="68">
        <v>2440478.73</v>
      </c>
      <c r="F844" s="68">
        <v>2440478.73</v>
      </c>
      <c r="G844" s="68">
        <v>1199736.7</v>
      </c>
      <c r="H844" s="68">
        <v>1199736.7</v>
      </c>
      <c r="I844" s="68">
        <v>3640215.43</v>
      </c>
      <c r="J844" s="68">
        <v>3640215.43</v>
      </c>
      <c r="K844" s="68">
        <v>0</v>
      </c>
      <c r="L844" s="68">
        <v>0</v>
      </c>
      <c r="Q844" s="59">
        <f t="shared" si="7"/>
        <v>0</v>
      </c>
    </row>
    <row r="845" spans="1:19" x14ac:dyDescent="0.25">
      <c r="A845" s="67">
        <v>5121</v>
      </c>
      <c r="B845" s="57" t="s">
        <v>1087</v>
      </c>
      <c r="C845" s="68">
        <v>35206606.450000003</v>
      </c>
      <c r="D845" s="68">
        <v>0</v>
      </c>
      <c r="E845" s="68">
        <v>220691045.16</v>
      </c>
      <c r="F845" s="68">
        <v>220232015.41999999</v>
      </c>
      <c r="G845" s="68">
        <v>17602966.23</v>
      </c>
      <c r="H845" s="68">
        <v>17499718.170000002</v>
      </c>
      <c r="I845" s="68">
        <v>238294011.38999999</v>
      </c>
      <c r="J845" s="68">
        <v>237731733.59</v>
      </c>
      <c r="K845" s="68">
        <v>562277.80000000005</v>
      </c>
      <c r="L845" s="68">
        <v>0</v>
      </c>
      <c r="Q845" s="59">
        <f t="shared" si="7"/>
        <v>562277.80000000005</v>
      </c>
      <c r="S845" s="60">
        <f>Q845+Q876+Q892+Q893+Q894</f>
        <v>635608.65</v>
      </c>
    </row>
    <row r="846" spans="1:19" hidden="1" outlineLevel="1" x14ac:dyDescent="0.25">
      <c r="A846" s="79">
        <v>5121.0000099999997</v>
      </c>
      <c r="B846" s="57" t="s">
        <v>1088</v>
      </c>
      <c r="C846" s="68">
        <v>50</v>
      </c>
      <c r="D846" s="68">
        <v>0</v>
      </c>
      <c r="E846" s="68">
        <v>6567570.8200000003</v>
      </c>
      <c r="F846" s="68">
        <v>6540662.9100000001</v>
      </c>
      <c r="G846" s="68">
        <v>2490352.66</v>
      </c>
      <c r="H846" s="68">
        <v>2488530.88</v>
      </c>
      <c r="I846" s="68">
        <v>9057923.4800000004</v>
      </c>
      <c r="J846" s="68">
        <v>9029193.7899999991</v>
      </c>
      <c r="K846" s="68">
        <v>28729.69</v>
      </c>
      <c r="L846" s="68">
        <v>0</v>
      </c>
    </row>
    <row r="847" spans="1:19" hidden="1" outlineLevel="1" x14ac:dyDescent="0.25">
      <c r="A847" s="79">
        <v>5121.0000200000004</v>
      </c>
      <c r="B847" s="57" t="s">
        <v>1089</v>
      </c>
      <c r="C847" s="68">
        <v>200</v>
      </c>
      <c r="D847" s="68">
        <v>0</v>
      </c>
      <c r="E847" s="68">
        <v>200</v>
      </c>
      <c r="F847" s="68">
        <v>0</v>
      </c>
      <c r="G847" s="68">
        <v>0</v>
      </c>
      <c r="H847" s="68">
        <v>0</v>
      </c>
      <c r="I847" s="68">
        <v>200</v>
      </c>
      <c r="J847" s="68">
        <v>0</v>
      </c>
      <c r="K847" s="68">
        <v>200</v>
      </c>
      <c r="L847" s="68">
        <v>0</v>
      </c>
    </row>
    <row r="848" spans="1:19" hidden="1" outlineLevel="1" x14ac:dyDescent="0.25">
      <c r="A848" s="79">
        <v>5121.0000300000002</v>
      </c>
      <c r="B848" s="57" t="s">
        <v>1090</v>
      </c>
      <c r="C848" s="68">
        <v>1414.51</v>
      </c>
      <c r="D848" s="68">
        <v>0</v>
      </c>
      <c r="E848" s="68">
        <v>1414.51</v>
      </c>
      <c r="F848" s="68">
        <v>40</v>
      </c>
      <c r="G848" s="68">
        <v>0</v>
      </c>
      <c r="H848" s="68">
        <v>0</v>
      </c>
      <c r="I848" s="68">
        <v>1414.51</v>
      </c>
      <c r="J848" s="68">
        <v>40</v>
      </c>
      <c r="K848" s="68">
        <v>1374.51</v>
      </c>
      <c r="L848" s="68">
        <v>0</v>
      </c>
    </row>
    <row r="849" spans="1:12" hidden="1" outlineLevel="1" x14ac:dyDescent="0.25">
      <c r="A849" s="79">
        <v>5121.0000499999996</v>
      </c>
      <c r="B849" s="57" t="s">
        <v>1091</v>
      </c>
      <c r="C849" s="68">
        <v>8439142.4399999995</v>
      </c>
      <c r="D849" s="68">
        <v>0</v>
      </c>
      <c r="E849" s="68">
        <v>10632927.09</v>
      </c>
      <c r="F849" s="68">
        <v>10604050</v>
      </c>
      <c r="G849" s="68">
        <v>2.39</v>
      </c>
      <c r="H849" s="68">
        <v>28005.51</v>
      </c>
      <c r="I849" s="68">
        <v>10632929.48</v>
      </c>
      <c r="J849" s="68">
        <v>10632055.51</v>
      </c>
      <c r="K849" s="68">
        <v>873.97</v>
      </c>
      <c r="L849" s="68">
        <v>0</v>
      </c>
    </row>
    <row r="850" spans="1:12" hidden="1" outlineLevel="1" x14ac:dyDescent="0.25">
      <c r="A850" s="79">
        <v>5121.0000799999998</v>
      </c>
      <c r="B850" s="57" t="s">
        <v>1092</v>
      </c>
      <c r="C850" s="68">
        <v>90953.02</v>
      </c>
      <c r="D850" s="68">
        <v>0</v>
      </c>
      <c r="E850" s="68">
        <v>15855250.789999999</v>
      </c>
      <c r="F850" s="68">
        <v>15845632.470000001</v>
      </c>
      <c r="G850" s="68">
        <v>2757431.75</v>
      </c>
      <c r="H850" s="68">
        <v>2602391.94</v>
      </c>
      <c r="I850" s="68">
        <v>18612682.539999999</v>
      </c>
      <c r="J850" s="68">
        <v>18448024.41</v>
      </c>
      <c r="K850" s="68">
        <v>164658.13</v>
      </c>
      <c r="L850" s="68">
        <v>0</v>
      </c>
    </row>
    <row r="851" spans="1:12" hidden="1" outlineLevel="1" x14ac:dyDescent="0.25">
      <c r="A851" s="79">
        <v>5121.0001000000002</v>
      </c>
      <c r="B851" s="57" t="s">
        <v>1093</v>
      </c>
      <c r="C851" s="68">
        <v>0</v>
      </c>
      <c r="D851" s="68">
        <v>0</v>
      </c>
      <c r="E851" s="68">
        <v>2735833.5</v>
      </c>
      <c r="F851" s="68">
        <v>2735833.5</v>
      </c>
      <c r="G851" s="68">
        <v>20</v>
      </c>
      <c r="H851" s="68">
        <v>20</v>
      </c>
      <c r="I851" s="68">
        <v>2735853.5</v>
      </c>
      <c r="J851" s="68">
        <v>2735853.5</v>
      </c>
      <c r="K851" s="68">
        <v>0</v>
      </c>
      <c r="L851" s="68">
        <v>0</v>
      </c>
    </row>
    <row r="852" spans="1:12" hidden="1" outlineLevel="1" x14ac:dyDescent="0.25">
      <c r="A852" s="79">
        <v>5121.0001199999997</v>
      </c>
      <c r="B852" s="57" t="s">
        <v>1094</v>
      </c>
      <c r="C852" s="68">
        <v>0</v>
      </c>
      <c r="D852" s="68">
        <v>0</v>
      </c>
      <c r="E852" s="68">
        <v>84798.44</v>
      </c>
      <c r="F852" s="68">
        <v>81628.44</v>
      </c>
      <c r="G852" s="68">
        <v>27366.02</v>
      </c>
      <c r="H852" s="68">
        <v>30536.02</v>
      </c>
      <c r="I852" s="68">
        <v>112164.46</v>
      </c>
      <c r="J852" s="68">
        <v>112164.46</v>
      </c>
      <c r="K852" s="68">
        <v>0</v>
      </c>
      <c r="L852" s="68">
        <v>0</v>
      </c>
    </row>
    <row r="853" spans="1:12" hidden="1" outlineLevel="1" x14ac:dyDescent="0.25">
      <c r="A853" s="79">
        <v>5121.0001400000001</v>
      </c>
      <c r="B853" s="57" t="s">
        <v>1095</v>
      </c>
      <c r="C853" s="68">
        <v>0</v>
      </c>
      <c r="D853" s="68">
        <v>0</v>
      </c>
      <c r="E853" s="68">
        <v>1432558</v>
      </c>
      <c r="F853" s="68">
        <v>1432558</v>
      </c>
      <c r="G853" s="68">
        <v>122320</v>
      </c>
      <c r="H853" s="68">
        <v>122320</v>
      </c>
      <c r="I853" s="68">
        <v>1554878</v>
      </c>
      <c r="J853" s="68">
        <v>1554878</v>
      </c>
      <c r="K853" s="68">
        <v>0</v>
      </c>
      <c r="L853" s="68">
        <v>0</v>
      </c>
    </row>
    <row r="854" spans="1:12" hidden="1" outlineLevel="1" x14ac:dyDescent="0.25">
      <c r="A854" s="79">
        <v>5121.0001599999996</v>
      </c>
      <c r="B854" s="57" t="s">
        <v>1096</v>
      </c>
      <c r="C854" s="68">
        <v>23999433.469999999</v>
      </c>
      <c r="D854" s="68">
        <v>0</v>
      </c>
      <c r="E854" s="68">
        <v>129536874.84</v>
      </c>
      <c r="F854" s="68">
        <v>129389247.87</v>
      </c>
      <c r="G854" s="68">
        <v>11960160</v>
      </c>
      <c r="H854" s="68">
        <v>11913064.07</v>
      </c>
      <c r="I854" s="68">
        <v>141497034.84</v>
      </c>
      <c r="J854" s="68">
        <v>141302311.94</v>
      </c>
      <c r="K854" s="68">
        <v>194722.9</v>
      </c>
      <c r="L854" s="68">
        <v>0</v>
      </c>
    </row>
    <row r="855" spans="1:12" hidden="1" outlineLevel="1" x14ac:dyDescent="0.25">
      <c r="A855" s="79">
        <v>5121.0002000000004</v>
      </c>
      <c r="B855" s="57" t="s">
        <v>1097</v>
      </c>
      <c r="C855" s="68">
        <v>11252.84</v>
      </c>
      <c r="D855" s="68">
        <v>0</v>
      </c>
      <c r="E855" s="68">
        <v>250672.52</v>
      </c>
      <c r="F855" s="68">
        <v>242687.28</v>
      </c>
      <c r="G855" s="68">
        <v>14000</v>
      </c>
      <c r="H855" s="68">
        <v>13906.86</v>
      </c>
      <c r="I855" s="68">
        <v>264672.52</v>
      </c>
      <c r="J855" s="68">
        <v>256594.14</v>
      </c>
      <c r="K855" s="68">
        <v>8078.38</v>
      </c>
      <c r="L855" s="68">
        <v>0</v>
      </c>
    </row>
    <row r="856" spans="1:12" hidden="1" outlineLevel="1" x14ac:dyDescent="0.25">
      <c r="A856" s="79">
        <v>5121.0002199999999</v>
      </c>
      <c r="B856" s="57" t="s">
        <v>1098</v>
      </c>
      <c r="C856" s="68">
        <v>695.39</v>
      </c>
      <c r="D856" s="68">
        <v>0</v>
      </c>
      <c r="E856" s="68">
        <v>26895.39</v>
      </c>
      <c r="F856" s="68">
        <v>25409.46</v>
      </c>
      <c r="G856" s="68">
        <v>0</v>
      </c>
      <c r="H856" s="68">
        <v>162.77000000000001</v>
      </c>
      <c r="I856" s="68">
        <v>26895.39</v>
      </c>
      <c r="J856" s="68">
        <v>25572.23</v>
      </c>
      <c r="K856" s="68">
        <v>1323.16</v>
      </c>
      <c r="L856" s="68">
        <v>0</v>
      </c>
    </row>
    <row r="857" spans="1:12" hidden="1" outlineLevel="1" x14ac:dyDescent="0.25">
      <c r="A857" s="79">
        <v>5121.0002400000003</v>
      </c>
      <c r="B857" s="57" t="s">
        <v>1099</v>
      </c>
      <c r="C857" s="68">
        <v>51.28</v>
      </c>
      <c r="D857" s="68">
        <v>0</v>
      </c>
      <c r="E857" s="68">
        <v>6362</v>
      </c>
      <c r="F857" s="68">
        <v>5644.95</v>
      </c>
      <c r="G857" s="68">
        <v>0</v>
      </c>
      <c r="H857" s="68">
        <v>75</v>
      </c>
      <c r="I857" s="68">
        <v>6362</v>
      </c>
      <c r="J857" s="68">
        <v>5719.95</v>
      </c>
      <c r="K857" s="68">
        <v>642.04999999999995</v>
      </c>
      <c r="L857" s="68">
        <v>0</v>
      </c>
    </row>
    <row r="858" spans="1:12" hidden="1" outlineLevel="1" x14ac:dyDescent="0.25">
      <c r="A858" s="79">
        <v>5121.0002500000001</v>
      </c>
      <c r="B858" s="57" t="s">
        <v>1100</v>
      </c>
      <c r="C858" s="68">
        <v>475.97</v>
      </c>
      <c r="D858" s="68">
        <v>0</v>
      </c>
      <c r="E858" s="68">
        <v>6975.97</v>
      </c>
      <c r="F858" s="68">
        <v>4032.68</v>
      </c>
      <c r="G858" s="68">
        <v>0</v>
      </c>
      <c r="H858" s="68">
        <v>75</v>
      </c>
      <c r="I858" s="68">
        <v>6975.97</v>
      </c>
      <c r="J858" s="68">
        <v>4107.68</v>
      </c>
      <c r="K858" s="68">
        <v>2868.29</v>
      </c>
      <c r="L858" s="68">
        <v>0</v>
      </c>
    </row>
    <row r="859" spans="1:12" hidden="1" outlineLevel="1" x14ac:dyDescent="0.25">
      <c r="A859" s="79">
        <v>5121.0002599999998</v>
      </c>
      <c r="B859" s="57" t="s">
        <v>1101</v>
      </c>
      <c r="C859" s="68">
        <v>263.38</v>
      </c>
      <c r="D859" s="68">
        <v>0</v>
      </c>
      <c r="E859" s="68">
        <v>13263.38</v>
      </c>
      <c r="F859" s="68">
        <v>11828.56</v>
      </c>
      <c r="G859" s="68">
        <v>0</v>
      </c>
      <c r="H859" s="68">
        <v>75.2</v>
      </c>
      <c r="I859" s="68">
        <v>13263.38</v>
      </c>
      <c r="J859" s="68">
        <v>11903.76</v>
      </c>
      <c r="K859" s="68">
        <v>1359.62</v>
      </c>
      <c r="L859" s="68">
        <v>0</v>
      </c>
    </row>
    <row r="860" spans="1:12" hidden="1" outlineLevel="1" x14ac:dyDescent="0.25">
      <c r="A860" s="79">
        <v>5121.0002699999995</v>
      </c>
      <c r="B860" s="57" t="s">
        <v>1102</v>
      </c>
      <c r="C860" s="68">
        <v>460.13</v>
      </c>
      <c r="D860" s="68">
        <v>0</v>
      </c>
      <c r="E860" s="68">
        <v>3038.03</v>
      </c>
      <c r="F860" s="68">
        <v>2768.3</v>
      </c>
      <c r="G860" s="68">
        <v>0</v>
      </c>
      <c r="H860" s="68">
        <v>75</v>
      </c>
      <c r="I860" s="68">
        <v>3038.03</v>
      </c>
      <c r="J860" s="68">
        <v>2843.3</v>
      </c>
      <c r="K860" s="68">
        <v>194.73</v>
      </c>
      <c r="L860" s="68">
        <v>0</v>
      </c>
    </row>
    <row r="861" spans="1:12" hidden="1" outlineLevel="1" x14ac:dyDescent="0.25">
      <c r="A861" s="79">
        <v>5121.0002800000002</v>
      </c>
      <c r="B861" s="57" t="s">
        <v>1103</v>
      </c>
      <c r="C861" s="68">
        <v>144.91</v>
      </c>
      <c r="D861" s="68">
        <v>0</v>
      </c>
      <c r="E861" s="68">
        <v>3144.91</v>
      </c>
      <c r="F861" s="68">
        <v>1892.67</v>
      </c>
      <c r="G861" s="68">
        <v>0</v>
      </c>
      <c r="H861" s="68">
        <v>75</v>
      </c>
      <c r="I861" s="68">
        <v>3144.91</v>
      </c>
      <c r="J861" s="68">
        <v>1967.67</v>
      </c>
      <c r="K861" s="68">
        <v>1177.24</v>
      </c>
      <c r="L861" s="68">
        <v>0</v>
      </c>
    </row>
    <row r="862" spans="1:12" hidden="1" outlineLevel="1" x14ac:dyDescent="0.25">
      <c r="A862" s="79">
        <v>5121.0002899999999</v>
      </c>
      <c r="B862" s="57" t="s">
        <v>1104</v>
      </c>
      <c r="C862" s="68">
        <v>1082.92</v>
      </c>
      <c r="D862" s="68">
        <v>0</v>
      </c>
      <c r="E862" s="68">
        <v>50912.26</v>
      </c>
      <c r="F862" s="68">
        <v>49774.15</v>
      </c>
      <c r="G862" s="68">
        <v>4258.3999999999996</v>
      </c>
      <c r="H862" s="68">
        <v>3896.92</v>
      </c>
      <c r="I862" s="68">
        <v>55170.66</v>
      </c>
      <c r="J862" s="68">
        <v>53671.07</v>
      </c>
      <c r="K862" s="68">
        <v>1499.59</v>
      </c>
      <c r="L862" s="68">
        <v>0</v>
      </c>
    </row>
    <row r="863" spans="1:12" hidden="1" outlineLevel="1" x14ac:dyDescent="0.25">
      <c r="A863" s="79">
        <v>5121.0002999999997</v>
      </c>
      <c r="B863" s="57" t="s">
        <v>1105</v>
      </c>
      <c r="C863" s="68">
        <v>76473.62</v>
      </c>
      <c r="D863" s="68">
        <v>0</v>
      </c>
      <c r="E863" s="68">
        <v>2980730.9</v>
      </c>
      <c r="F863" s="68">
        <v>2912402.1</v>
      </c>
      <c r="G863" s="68">
        <v>67030.759999999995</v>
      </c>
      <c r="H863" s="68">
        <v>135049</v>
      </c>
      <c r="I863" s="68">
        <v>3047761.66</v>
      </c>
      <c r="J863" s="68">
        <v>3047451.1</v>
      </c>
      <c r="K863" s="68">
        <v>310.56</v>
      </c>
      <c r="L863" s="68">
        <v>0</v>
      </c>
    </row>
    <row r="864" spans="1:12" hidden="1" outlineLevel="1" x14ac:dyDescent="0.25">
      <c r="A864" s="79">
        <v>5121.0003399999996</v>
      </c>
      <c r="B864" s="57" t="s">
        <v>1106</v>
      </c>
      <c r="C864" s="68">
        <v>0.82</v>
      </c>
      <c r="D864" s="68">
        <v>0</v>
      </c>
      <c r="E864" s="68">
        <v>0.82</v>
      </c>
      <c r="F864" s="68">
        <v>0</v>
      </c>
      <c r="G864" s="68">
        <v>0</v>
      </c>
      <c r="H864" s="68">
        <v>0</v>
      </c>
      <c r="I864" s="68">
        <v>0.82</v>
      </c>
      <c r="J864" s="68">
        <v>0</v>
      </c>
      <c r="K864" s="68">
        <v>0.82</v>
      </c>
      <c r="L864" s="68">
        <v>0</v>
      </c>
    </row>
    <row r="865" spans="1:17" hidden="1" outlineLevel="1" x14ac:dyDescent="0.25">
      <c r="A865" s="79">
        <v>5121.0003500000003</v>
      </c>
      <c r="B865" s="57" t="s">
        <v>1107</v>
      </c>
      <c r="C865" s="68">
        <v>4051.46</v>
      </c>
      <c r="D865" s="68">
        <v>0</v>
      </c>
      <c r="E865" s="68">
        <v>24051.46</v>
      </c>
      <c r="F865" s="68">
        <v>18188.57</v>
      </c>
      <c r="G865" s="68">
        <v>0</v>
      </c>
      <c r="H865" s="68">
        <v>139</v>
      </c>
      <c r="I865" s="68">
        <v>24051.46</v>
      </c>
      <c r="J865" s="68">
        <v>18327.57</v>
      </c>
      <c r="K865" s="68">
        <v>5723.89</v>
      </c>
      <c r="L865" s="68">
        <v>0</v>
      </c>
    </row>
    <row r="866" spans="1:17" hidden="1" outlineLevel="1" x14ac:dyDescent="0.25">
      <c r="A866" s="79">
        <v>5121.0003800000004</v>
      </c>
      <c r="B866" s="57" t="s">
        <v>1108</v>
      </c>
      <c r="C866" s="68">
        <v>513.58000000000004</v>
      </c>
      <c r="D866" s="68">
        <v>0</v>
      </c>
      <c r="E866" s="68">
        <v>613.67999999999995</v>
      </c>
      <c r="F866" s="68">
        <v>530.5</v>
      </c>
      <c r="G866" s="68">
        <v>0</v>
      </c>
      <c r="H866" s="68">
        <v>32</v>
      </c>
      <c r="I866" s="68">
        <v>613.67999999999995</v>
      </c>
      <c r="J866" s="68">
        <v>562.5</v>
      </c>
      <c r="K866" s="68">
        <v>51.18</v>
      </c>
      <c r="L866" s="68">
        <v>0</v>
      </c>
    </row>
    <row r="867" spans="1:17" hidden="1" outlineLevel="1" x14ac:dyDescent="0.25">
      <c r="A867" s="79">
        <v>5121.0004099999996</v>
      </c>
      <c r="B867" s="57" t="s">
        <v>1109</v>
      </c>
      <c r="C867" s="68">
        <v>9148.66</v>
      </c>
      <c r="D867" s="68">
        <v>0</v>
      </c>
      <c r="E867" s="68">
        <v>1838036.84</v>
      </c>
      <c r="F867" s="68">
        <v>1838036.84</v>
      </c>
      <c r="G867" s="68">
        <v>0</v>
      </c>
      <c r="H867" s="68">
        <v>0</v>
      </c>
      <c r="I867" s="68">
        <v>1838036.84</v>
      </c>
      <c r="J867" s="68">
        <v>1838036.84</v>
      </c>
      <c r="K867" s="68">
        <v>0</v>
      </c>
      <c r="L867" s="68">
        <v>0</v>
      </c>
    </row>
    <row r="868" spans="1:17" hidden="1" outlineLevel="1" x14ac:dyDescent="0.25">
      <c r="A868" s="79">
        <v>5121.0004200000003</v>
      </c>
      <c r="B868" s="57" t="s">
        <v>1110</v>
      </c>
      <c r="C868" s="68">
        <v>2572819.75</v>
      </c>
      <c r="D868" s="68">
        <v>0</v>
      </c>
      <c r="E868" s="68">
        <v>40907360.32</v>
      </c>
      <c r="F868" s="68">
        <v>40907148.640000001</v>
      </c>
      <c r="G868" s="68">
        <v>0.89</v>
      </c>
      <c r="H868" s="68">
        <v>0</v>
      </c>
      <c r="I868" s="68">
        <v>40907361.210000001</v>
      </c>
      <c r="J868" s="68">
        <v>40907148.640000001</v>
      </c>
      <c r="K868" s="68">
        <v>212.57</v>
      </c>
      <c r="L868" s="68">
        <v>0</v>
      </c>
    </row>
    <row r="869" spans="1:17" hidden="1" outlineLevel="1" x14ac:dyDescent="0.25">
      <c r="A869" s="79">
        <v>5121.0004300000001</v>
      </c>
      <c r="B869" s="57" t="s">
        <v>1111</v>
      </c>
      <c r="C869" s="68">
        <v>0</v>
      </c>
      <c r="D869" s="68">
        <v>0</v>
      </c>
      <c r="E869" s="68">
        <v>51.41</v>
      </c>
      <c r="F869" s="68">
        <v>50</v>
      </c>
      <c r="G869" s="68">
        <v>0</v>
      </c>
      <c r="H869" s="68">
        <v>0</v>
      </c>
      <c r="I869" s="68">
        <v>51.41</v>
      </c>
      <c r="J869" s="68">
        <v>50</v>
      </c>
      <c r="K869" s="68">
        <v>1.41</v>
      </c>
      <c r="L869" s="68">
        <v>0</v>
      </c>
    </row>
    <row r="870" spans="1:17" hidden="1" outlineLevel="1" x14ac:dyDescent="0.25">
      <c r="A870" s="79">
        <v>5121.0004399999998</v>
      </c>
      <c r="B870" s="57" t="s">
        <v>1112</v>
      </c>
      <c r="C870" s="68">
        <v>0</v>
      </c>
      <c r="D870" s="68">
        <v>0</v>
      </c>
      <c r="E870" s="68">
        <v>139746.23000000001</v>
      </c>
      <c r="F870" s="68">
        <v>0</v>
      </c>
      <c r="G870" s="68">
        <v>23.36</v>
      </c>
      <c r="H870" s="68">
        <v>0</v>
      </c>
      <c r="I870" s="68">
        <v>139769.59</v>
      </c>
      <c r="J870" s="68">
        <v>0</v>
      </c>
      <c r="K870" s="68">
        <v>139769.59</v>
      </c>
      <c r="L870" s="68">
        <v>0</v>
      </c>
    </row>
    <row r="871" spans="1:17" hidden="1" outlineLevel="1" x14ac:dyDescent="0.25">
      <c r="A871" s="79">
        <v>5121.0004499999995</v>
      </c>
      <c r="B871" s="57" t="s">
        <v>1113</v>
      </c>
      <c r="C871" s="68">
        <v>0</v>
      </c>
      <c r="D871" s="68">
        <v>0</v>
      </c>
      <c r="E871" s="68">
        <v>9459.4500000000007</v>
      </c>
      <c r="F871" s="68">
        <v>9459.4500000000007</v>
      </c>
      <c r="G871" s="68">
        <v>0</v>
      </c>
      <c r="H871" s="68">
        <v>0</v>
      </c>
      <c r="I871" s="68">
        <v>9459.4500000000007</v>
      </c>
      <c r="J871" s="68">
        <v>9459.4500000000007</v>
      </c>
      <c r="K871" s="68">
        <v>0</v>
      </c>
      <c r="L871" s="68">
        <v>0</v>
      </c>
    </row>
    <row r="872" spans="1:17" hidden="1" outlineLevel="1" x14ac:dyDescent="0.25">
      <c r="A872" s="79">
        <v>5121.0004600000002</v>
      </c>
      <c r="B872" s="57" t="s">
        <v>1114</v>
      </c>
      <c r="C872" s="68">
        <v>0</v>
      </c>
      <c r="D872" s="68">
        <v>0</v>
      </c>
      <c r="E872" s="68">
        <v>10030</v>
      </c>
      <c r="F872" s="68">
        <v>5119.91</v>
      </c>
      <c r="G872" s="68">
        <v>0</v>
      </c>
      <c r="H872" s="68">
        <v>1288</v>
      </c>
      <c r="I872" s="68">
        <v>10030</v>
      </c>
      <c r="J872" s="68">
        <v>6407.91</v>
      </c>
      <c r="K872" s="68">
        <v>3622.09</v>
      </c>
      <c r="L872" s="68">
        <v>0</v>
      </c>
    </row>
    <row r="873" spans="1:17" hidden="1" outlineLevel="1" x14ac:dyDescent="0.25">
      <c r="A873" s="79">
        <v>5121.00047</v>
      </c>
      <c r="B873" s="57" t="s">
        <v>1115</v>
      </c>
      <c r="C873" s="68">
        <v>0</v>
      </c>
      <c r="D873" s="68">
        <v>0</v>
      </c>
      <c r="E873" s="68">
        <v>2312788.06</v>
      </c>
      <c r="F873" s="68">
        <v>2306242.91</v>
      </c>
      <c r="G873" s="68">
        <v>160000</v>
      </c>
      <c r="H873" s="68">
        <v>160000</v>
      </c>
      <c r="I873" s="68">
        <v>2472788.06</v>
      </c>
      <c r="J873" s="68">
        <v>2466242.91</v>
      </c>
      <c r="K873" s="68">
        <v>6545.15</v>
      </c>
      <c r="L873" s="68">
        <v>0</v>
      </c>
    </row>
    <row r="874" spans="1:17" hidden="1" outlineLevel="1" x14ac:dyDescent="0.25">
      <c r="A874" s="79">
        <v>5121.0004799999997</v>
      </c>
      <c r="B874" s="57" t="s">
        <v>1116</v>
      </c>
      <c r="C874" s="68">
        <v>0</v>
      </c>
      <c r="D874" s="68">
        <v>0</v>
      </c>
      <c r="E874" s="68">
        <v>381.96</v>
      </c>
      <c r="F874" s="68">
        <v>21.98</v>
      </c>
      <c r="G874" s="68">
        <v>0</v>
      </c>
      <c r="H874" s="68">
        <v>0</v>
      </c>
      <c r="I874" s="68">
        <v>381.96</v>
      </c>
      <c r="J874" s="68">
        <v>21.98</v>
      </c>
      <c r="K874" s="68">
        <v>359.98</v>
      </c>
      <c r="L874" s="68">
        <v>0</v>
      </c>
    </row>
    <row r="875" spans="1:17" hidden="1" outlineLevel="1" x14ac:dyDescent="0.25">
      <c r="A875" s="79">
        <v>5121.0004900000004</v>
      </c>
      <c r="B875" s="57" t="s">
        <v>1117</v>
      </c>
      <c r="C875" s="68">
        <v>0</v>
      </c>
      <c r="D875" s="68">
        <v>0</v>
      </c>
      <c r="E875" s="68">
        <v>5261123.28</v>
      </c>
      <c r="F875" s="68">
        <v>5261123.28</v>
      </c>
      <c r="G875" s="68">
        <v>0</v>
      </c>
      <c r="H875" s="68">
        <v>0</v>
      </c>
      <c r="I875" s="68">
        <v>5261123.28</v>
      </c>
      <c r="J875" s="68">
        <v>5261123.28</v>
      </c>
      <c r="K875" s="68">
        <v>0</v>
      </c>
      <c r="L875" s="68">
        <v>0</v>
      </c>
    </row>
    <row r="876" spans="1:17" collapsed="1" x14ac:dyDescent="0.25">
      <c r="A876" s="67">
        <v>5124</v>
      </c>
      <c r="B876" s="57" t="s">
        <v>1118</v>
      </c>
      <c r="C876" s="68">
        <v>423759.57</v>
      </c>
      <c r="D876" s="68">
        <v>0</v>
      </c>
      <c r="E876" s="68">
        <v>11812686.09</v>
      </c>
      <c r="F876" s="68">
        <v>11756006.57</v>
      </c>
      <c r="G876" s="68">
        <v>1760091.37</v>
      </c>
      <c r="H876" s="68">
        <v>1767324.06</v>
      </c>
      <c r="I876" s="68">
        <v>13572777.460000001</v>
      </c>
      <c r="J876" s="68">
        <v>13523330.630000001</v>
      </c>
      <c r="K876" s="68">
        <v>49446.83</v>
      </c>
      <c r="L876" s="68">
        <v>0</v>
      </c>
      <c r="Q876" s="59">
        <f t="shared" si="7"/>
        <v>49446.83</v>
      </c>
    </row>
    <row r="877" spans="1:17" hidden="1" outlineLevel="1" x14ac:dyDescent="0.25">
      <c r="A877" s="79">
        <v>5124.0000200000004</v>
      </c>
      <c r="B877" s="57" t="s">
        <v>1119</v>
      </c>
      <c r="C877" s="68">
        <v>5564.59</v>
      </c>
      <c r="D877" s="68">
        <v>0</v>
      </c>
      <c r="E877" s="68">
        <v>216078.71</v>
      </c>
      <c r="F877" s="68">
        <v>207209.22</v>
      </c>
      <c r="G877" s="68">
        <v>39791.5</v>
      </c>
      <c r="H877" s="68">
        <v>48.96</v>
      </c>
      <c r="I877" s="68">
        <v>255870.21</v>
      </c>
      <c r="J877" s="68">
        <v>207258.18</v>
      </c>
      <c r="K877" s="68">
        <v>48612.03</v>
      </c>
      <c r="L877" s="68">
        <v>0</v>
      </c>
    </row>
    <row r="878" spans="1:17" hidden="1" outlineLevel="1" x14ac:dyDescent="0.25">
      <c r="A878" s="79">
        <v>5124.0000300000002</v>
      </c>
      <c r="B878" s="57" t="s">
        <v>1120</v>
      </c>
      <c r="C878" s="68">
        <v>16451.21</v>
      </c>
      <c r="D878" s="68">
        <v>0</v>
      </c>
      <c r="E878" s="68">
        <v>1404904.4</v>
      </c>
      <c r="F878" s="68">
        <v>1375551.47</v>
      </c>
      <c r="G878" s="68">
        <v>513249.22</v>
      </c>
      <c r="H878" s="68">
        <v>542068.43999999994</v>
      </c>
      <c r="I878" s="68">
        <v>1918153.62</v>
      </c>
      <c r="J878" s="68">
        <v>1917619.91</v>
      </c>
      <c r="K878" s="68">
        <v>533.71</v>
      </c>
      <c r="L878" s="68">
        <v>0</v>
      </c>
    </row>
    <row r="879" spans="1:17" hidden="1" outlineLevel="1" x14ac:dyDescent="0.25">
      <c r="A879" s="79">
        <v>5124.0000399999999</v>
      </c>
      <c r="B879" s="57" t="s">
        <v>1121</v>
      </c>
      <c r="C879" s="68">
        <v>278298.48</v>
      </c>
      <c r="D879" s="68">
        <v>0</v>
      </c>
      <c r="E879" s="68">
        <v>5928318.3499999996</v>
      </c>
      <c r="F879" s="68">
        <v>5909969.7199999997</v>
      </c>
      <c r="G879" s="68">
        <v>1206998.71</v>
      </c>
      <c r="H879" s="68">
        <v>1225042.08</v>
      </c>
      <c r="I879" s="68">
        <v>7135317.0599999996</v>
      </c>
      <c r="J879" s="68">
        <v>7135011.7999999998</v>
      </c>
      <c r="K879" s="68">
        <v>305.26</v>
      </c>
      <c r="L879" s="68">
        <v>0</v>
      </c>
    </row>
    <row r="880" spans="1:17" hidden="1" outlineLevel="1" x14ac:dyDescent="0.25">
      <c r="A880" s="79">
        <v>5124.0000499999996</v>
      </c>
      <c r="B880" s="57" t="s">
        <v>1122</v>
      </c>
      <c r="C880" s="68">
        <v>123438.84</v>
      </c>
      <c r="D880" s="68">
        <v>0</v>
      </c>
      <c r="E880" s="68">
        <v>4263253.72</v>
      </c>
      <c r="F880" s="68">
        <v>4263133.6399999997</v>
      </c>
      <c r="G880" s="68">
        <v>12.03</v>
      </c>
      <c r="H880" s="68">
        <v>130.47999999999999</v>
      </c>
      <c r="I880" s="68">
        <v>4263265.75</v>
      </c>
      <c r="J880" s="68">
        <v>4263264.12</v>
      </c>
      <c r="K880" s="68">
        <v>1.63</v>
      </c>
      <c r="L880" s="68">
        <v>0</v>
      </c>
    </row>
    <row r="881" spans="1:21" hidden="1" outlineLevel="1" x14ac:dyDescent="0.25">
      <c r="A881" s="79">
        <v>5124.0000799999998</v>
      </c>
      <c r="B881" s="57" t="s">
        <v>1123</v>
      </c>
      <c r="C881" s="68">
        <v>6.45</v>
      </c>
      <c r="D881" s="68">
        <v>0</v>
      </c>
      <c r="E881" s="68">
        <v>130.91</v>
      </c>
      <c r="F881" s="68">
        <v>142.52000000000001</v>
      </c>
      <c r="G881" s="68">
        <v>39.909999999999997</v>
      </c>
      <c r="H881" s="68">
        <v>34.1</v>
      </c>
      <c r="I881" s="68">
        <v>170.82</v>
      </c>
      <c r="J881" s="68">
        <v>176.62</v>
      </c>
      <c r="K881" s="68">
        <v>0</v>
      </c>
      <c r="L881" s="68">
        <v>5.8</v>
      </c>
    </row>
    <row r="882" spans="1:21" collapsed="1" x14ac:dyDescent="0.25">
      <c r="A882" s="67">
        <v>5125</v>
      </c>
      <c r="B882" s="57" t="s">
        <v>200</v>
      </c>
      <c r="C882" s="68">
        <v>0</v>
      </c>
      <c r="D882" s="68">
        <v>0</v>
      </c>
      <c r="E882" s="68">
        <v>15140345.359999999</v>
      </c>
      <c r="F882" s="68">
        <v>15140345.359999999</v>
      </c>
      <c r="G882" s="68">
        <v>1462448.84</v>
      </c>
      <c r="H882" s="68">
        <v>1462448.84</v>
      </c>
      <c r="I882" s="68">
        <v>16602794.199999999</v>
      </c>
      <c r="J882" s="68">
        <v>16602794.199999999</v>
      </c>
      <c r="K882" s="68">
        <v>0</v>
      </c>
      <c r="L882" s="68">
        <v>0</v>
      </c>
      <c r="Q882" s="59">
        <f t="shared" si="7"/>
        <v>0</v>
      </c>
    </row>
    <row r="883" spans="1:21" x14ac:dyDescent="0.25">
      <c r="A883" s="79">
        <v>5125.0000099999997</v>
      </c>
      <c r="B883" s="57" t="s">
        <v>1124</v>
      </c>
      <c r="C883" s="68">
        <v>0</v>
      </c>
      <c r="D883" s="68">
        <v>0</v>
      </c>
      <c r="E883" s="68">
        <v>5505137.5499999998</v>
      </c>
      <c r="F883" s="68">
        <v>5505137.5499999998</v>
      </c>
      <c r="G883" s="68">
        <v>515014.51</v>
      </c>
      <c r="H883" s="68">
        <v>515014.51</v>
      </c>
      <c r="I883" s="68">
        <v>6020152.0599999996</v>
      </c>
      <c r="J883" s="68">
        <v>6020152.0599999996</v>
      </c>
      <c r="K883" s="68">
        <v>0</v>
      </c>
      <c r="L883" s="68">
        <v>0</v>
      </c>
    </row>
    <row r="884" spans="1:21" x14ac:dyDescent="0.25">
      <c r="A884" s="79">
        <v>5125.0000200000004</v>
      </c>
      <c r="B884" s="57" t="s">
        <v>1125</v>
      </c>
      <c r="C884" s="68">
        <v>0</v>
      </c>
      <c r="D884" s="68">
        <v>0</v>
      </c>
      <c r="E884" s="68">
        <v>275270.57</v>
      </c>
      <c r="F884" s="68">
        <v>275270.57</v>
      </c>
      <c r="G884" s="68">
        <v>52528.4</v>
      </c>
      <c r="H884" s="68">
        <v>52528.4</v>
      </c>
      <c r="I884" s="68">
        <v>327798.96999999997</v>
      </c>
      <c r="J884" s="68">
        <v>327798.96999999997</v>
      </c>
      <c r="K884" s="68">
        <v>0</v>
      </c>
      <c r="L884" s="68">
        <v>0</v>
      </c>
    </row>
    <row r="885" spans="1:21" x14ac:dyDescent="0.25">
      <c r="A885" s="79">
        <v>5125.0001700000003</v>
      </c>
      <c r="B885" s="57" t="s">
        <v>1126</v>
      </c>
      <c r="C885" s="68">
        <v>0</v>
      </c>
      <c r="D885" s="68">
        <v>0</v>
      </c>
      <c r="E885" s="68">
        <v>9355933.4000000004</v>
      </c>
      <c r="F885" s="68">
        <v>9355933.4000000004</v>
      </c>
      <c r="G885" s="68">
        <v>894905.93</v>
      </c>
      <c r="H885" s="68">
        <v>894905.93</v>
      </c>
      <c r="I885" s="68">
        <v>10250839.33</v>
      </c>
      <c r="J885" s="68">
        <v>10250839.33</v>
      </c>
      <c r="K885" s="68">
        <v>0</v>
      </c>
      <c r="L885" s="68">
        <v>0</v>
      </c>
    </row>
    <row r="886" spans="1:21" x14ac:dyDescent="0.25">
      <c r="A886" s="79">
        <v>5125.0001899999997</v>
      </c>
      <c r="B886" s="57" t="s">
        <v>1127</v>
      </c>
      <c r="C886" s="68">
        <v>0</v>
      </c>
      <c r="D886" s="68">
        <v>0</v>
      </c>
      <c r="E886" s="68">
        <v>4003.84</v>
      </c>
      <c r="F886" s="68">
        <v>4003.84</v>
      </c>
      <c r="G886" s="68">
        <v>0</v>
      </c>
      <c r="H886" s="68">
        <v>0</v>
      </c>
      <c r="I886" s="68">
        <v>4003.84</v>
      </c>
      <c r="J886" s="68">
        <v>4003.84</v>
      </c>
      <c r="K886" s="68">
        <v>0</v>
      </c>
      <c r="L886" s="68">
        <v>0</v>
      </c>
    </row>
    <row r="887" spans="1:21" x14ac:dyDescent="0.25">
      <c r="A887" s="67">
        <v>5191</v>
      </c>
      <c r="B887" s="57" t="s">
        <v>202</v>
      </c>
      <c r="C887" s="68">
        <v>0</v>
      </c>
      <c r="D887" s="68">
        <v>5000006.5199999996</v>
      </c>
      <c r="E887" s="68">
        <v>15699449.710000001</v>
      </c>
      <c r="F887" s="68">
        <v>23797919.710000001</v>
      </c>
      <c r="G887" s="68">
        <v>5429410</v>
      </c>
      <c r="H887" s="68">
        <v>4069691</v>
      </c>
      <c r="I887" s="68">
        <v>21128859.710000001</v>
      </c>
      <c r="J887" s="68">
        <v>27867610.710000001</v>
      </c>
      <c r="K887" s="68">
        <v>0</v>
      </c>
      <c r="L887" s="68">
        <v>6738751</v>
      </c>
      <c r="Q887" s="59">
        <f t="shared" si="7"/>
        <v>-6738751</v>
      </c>
      <c r="S887" s="60">
        <f>Q887</f>
        <v>-6738751</v>
      </c>
      <c r="T887" s="60">
        <f>5488351+1250400</f>
        <v>6738751</v>
      </c>
    </row>
    <row r="888" spans="1:21" hidden="1" outlineLevel="1" x14ac:dyDescent="0.25">
      <c r="A888" s="79">
        <v>5191.0000099999997</v>
      </c>
      <c r="B888" s="57" t="s">
        <v>1128</v>
      </c>
      <c r="C888" s="68">
        <v>0</v>
      </c>
      <c r="D888" s="68">
        <v>6.52</v>
      </c>
      <c r="E888" s="68">
        <v>2212649.71</v>
      </c>
      <c r="F888" s="68">
        <v>2212649.71</v>
      </c>
      <c r="G888" s="68">
        <v>10</v>
      </c>
      <c r="H888" s="68">
        <v>10</v>
      </c>
      <c r="I888" s="68">
        <v>2212659.71</v>
      </c>
      <c r="J888" s="68">
        <v>2212659.71</v>
      </c>
      <c r="K888" s="68">
        <v>0</v>
      </c>
      <c r="L888" s="68">
        <v>0</v>
      </c>
      <c r="S888" s="86"/>
    </row>
    <row r="889" spans="1:21" hidden="1" outlineLevel="1" x14ac:dyDescent="0.25">
      <c r="A889" s="79">
        <v>5191.0000499999996</v>
      </c>
      <c r="B889" s="57" t="s">
        <v>1129</v>
      </c>
      <c r="C889" s="68">
        <v>0</v>
      </c>
      <c r="D889" s="68">
        <v>0</v>
      </c>
      <c r="E889" s="68">
        <v>104200</v>
      </c>
      <c r="F889" s="68">
        <v>104200</v>
      </c>
      <c r="G889" s="68">
        <v>0</v>
      </c>
      <c r="H889" s="68">
        <v>0</v>
      </c>
      <c r="I889" s="68">
        <v>104200</v>
      </c>
      <c r="J889" s="68">
        <v>104200</v>
      </c>
      <c r="K889" s="68">
        <v>0</v>
      </c>
      <c r="L889" s="68">
        <v>0</v>
      </c>
      <c r="M889" s="58" t="s">
        <v>418</v>
      </c>
      <c r="N889" s="58" t="s">
        <v>419</v>
      </c>
    </row>
    <row r="890" spans="1:21" s="77" customFormat="1" hidden="1" outlineLevel="1" x14ac:dyDescent="0.25">
      <c r="A890" s="87">
        <v>5191.0000600000003</v>
      </c>
      <c r="B890" s="74" t="s">
        <v>1130</v>
      </c>
      <c r="C890" s="75">
        <v>0</v>
      </c>
      <c r="D890" s="75">
        <v>5000000</v>
      </c>
      <c r="E890" s="75">
        <v>833600</v>
      </c>
      <c r="F890" s="75">
        <v>5000000</v>
      </c>
      <c r="G890" s="75">
        <v>104200</v>
      </c>
      <c r="H890" s="75">
        <v>0</v>
      </c>
      <c r="I890" s="75">
        <v>937800</v>
      </c>
      <c r="J890" s="75">
        <v>5000000</v>
      </c>
      <c r="K890" s="75">
        <v>0</v>
      </c>
      <c r="L890" s="75">
        <v>4062200</v>
      </c>
      <c r="M890" s="81">
        <f>G890*12</f>
        <v>1250400</v>
      </c>
      <c r="N890" s="81">
        <f>L890-M890</f>
        <v>2811800</v>
      </c>
      <c r="Q890" s="59"/>
      <c r="S890" s="78"/>
      <c r="T890" s="76"/>
      <c r="U890" s="76"/>
    </row>
    <row r="891" spans="1:21" hidden="1" outlineLevel="1" x14ac:dyDescent="0.25">
      <c r="A891" s="79">
        <v>5191.0000700000001</v>
      </c>
      <c r="B891" s="57" t="s">
        <v>1131</v>
      </c>
      <c r="C891" s="68">
        <v>0</v>
      </c>
      <c r="D891" s="68">
        <v>0</v>
      </c>
      <c r="E891" s="68">
        <v>12549000</v>
      </c>
      <c r="F891" s="68">
        <v>16481070</v>
      </c>
      <c r="G891" s="68">
        <v>5325200</v>
      </c>
      <c r="H891" s="68">
        <v>4069681</v>
      </c>
      <c r="I891" s="68">
        <v>17874200</v>
      </c>
      <c r="J891" s="68">
        <v>20550751</v>
      </c>
      <c r="K891" s="68">
        <v>0</v>
      </c>
      <c r="L891" s="68">
        <v>2676551</v>
      </c>
    </row>
    <row r="892" spans="1:21" collapsed="1" x14ac:dyDescent="0.25">
      <c r="A892" s="67">
        <v>5311</v>
      </c>
      <c r="B892" s="57" t="s">
        <v>204</v>
      </c>
      <c r="C892" s="68">
        <v>25330.03</v>
      </c>
      <c r="D892" s="68">
        <v>0</v>
      </c>
      <c r="E892" s="68">
        <v>26316.51</v>
      </c>
      <c r="F892" s="68">
        <v>577.64</v>
      </c>
      <c r="G892" s="68">
        <v>0</v>
      </c>
      <c r="H892" s="68">
        <v>0</v>
      </c>
      <c r="I892" s="68">
        <v>26316.51</v>
      </c>
      <c r="J892" s="68">
        <v>577.64</v>
      </c>
      <c r="K892" s="68">
        <v>25738.87</v>
      </c>
      <c r="L892" s="68">
        <v>0</v>
      </c>
      <c r="Q892" s="59">
        <f t="shared" si="7"/>
        <v>25738.87</v>
      </c>
    </row>
    <row r="893" spans="1:21" x14ac:dyDescent="0.25">
      <c r="A893" s="67">
        <v>5328</v>
      </c>
      <c r="B893" s="57" t="s">
        <v>206</v>
      </c>
      <c r="C893" s="68">
        <v>0</v>
      </c>
      <c r="D893" s="68">
        <v>0</v>
      </c>
      <c r="E893" s="68">
        <v>349706.39</v>
      </c>
      <c r="F893" s="68">
        <v>376555.46</v>
      </c>
      <c r="G893" s="68">
        <v>28686.62</v>
      </c>
      <c r="H893" s="68">
        <v>23827.88</v>
      </c>
      <c r="I893" s="68">
        <v>378393.01</v>
      </c>
      <c r="J893" s="68">
        <v>400383.34</v>
      </c>
      <c r="K893" s="68">
        <v>-21990.33</v>
      </c>
      <c r="L893" s="68">
        <v>0</v>
      </c>
      <c r="Q893" s="59">
        <f t="shared" si="7"/>
        <v>-21990.33</v>
      </c>
    </row>
    <row r="894" spans="1:21" x14ac:dyDescent="0.25">
      <c r="A894" s="67">
        <v>542</v>
      </c>
      <c r="B894" s="57" t="s">
        <v>208</v>
      </c>
      <c r="C894" s="68">
        <v>10442.58</v>
      </c>
      <c r="D894" s="68">
        <v>0</v>
      </c>
      <c r="E894" s="68">
        <v>97514.47</v>
      </c>
      <c r="F894" s="68">
        <v>81329.09</v>
      </c>
      <c r="G894" s="68">
        <v>164643.32</v>
      </c>
      <c r="H894" s="68">
        <v>160693.22</v>
      </c>
      <c r="I894" s="68">
        <v>262157.78999999998</v>
      </c>
      <c r="J894" s="68">
        <v>242022.31</v>
      </c>
      <c r="K894" s="68">
        <v>20135.48</v>
      </c>
      <c r="L894" s="68">
        <v>0</v>
      </c>
      <c r="Q894" s="59">
        <f t="shared" si="7"/>
        <v>20135.48</v>
      </c>
    </row>
    <row r="895" spans="1:21" hidden="1" outlineLevel="1" x14ac:dyDescent="0.25">
      <c r="A895" s="79">
        <v>542.00003000000004</v>
      </c>
      <c r="B895" s="57" t="s">
        <v>1132</v>
      </c>
      <c r="C895" s="68">
        <v>10927.58</v>
      </c>
      <c r="D895" s="68">
        <v>0</v>
      </c>
      <c r="E895" s="68">
        <v>91275.48</v>
      </c>
      <c r="F895" s="68">
        <v>75125.48</v>
      </c>
      <c r="G895" s="68">
        <v>164200</v>
      </c>
      <c r="H895" s="68">
        <v>160000</v>
      </c>
      <c r="I895" s="68">
        <v>255475.48</v>
      </c>
      <c r="J895" s="68">
        <v>235125.48</v>
      </c>
      <c r="K895" s="68">
        <v>20350</v>
      </c>
      <c r="L895" s="68">
        <v>0</v>
      </c>
    </row>
    <row r="896" spans="1:21" hidden="1" outlineLevel="1" x14ac:dyDescent="0.25">
      <c r="A896" s="79">
        <v>542.00004000000001</v>
      </c>
      <c r="B896" s="57" t="s">
        <v>1133</v>
      </c>
      <c r="C896" s="68">
        <v>-490</v>
      </c>
      <c r="D896" s="68">
        <v>0</v>
      </c>
      <c r="E896" s="68">
        <v>0</v>
      </c>
      <c r="F896" s="68">
        <v>0</v>
      </c>
      <c r="G896" s="68">
        <v>0</v>
      </c>
      <c r="H896" s="68">
        <v>0</v>
      </c>
      <c r="I896" s="68">
        <v>0</v>
      </c>
      <c r="J896" s="68">
        <v>0</v>
      </c>
      <c r="K896" s="68">
        <v>0</v>
      </c>
      <c r="L896" s="68">
        <v>0</v>
      </c>
    </row>
    <row r="897" spans="1:19" hidden="1" outlineLevel="1" x14ac:dyDescent="0.25">
      <c r="A897" s="79">
        <v>542.00027</v>
      </c>
      <c r="B897" s="57" t="s">
        <v>1134</v>
      </c>
      <c r="C897" s="68">
        <v>5</v>
      </c>
      <c r="D897" s="68">
        <v>0</v>
      </c>
      <c r="E897" s="68">
        <v>2125</v>
      </c>
      <c r="F897" s="68">
        <v>2151.7199999999998</v>
      </c>
      <c r="G897" s="68">
        <v>0</v>
      </c>
      <c r="H897" s="68">
        <v>0</v>
      </c>
      <c r="I897" s="68">
        <v>2125</v>
      </c>
      <c r="J897" s="68">
        <v>2151.7199999999998</v>
      </c>
      <c r="K897" s="68">
        <v>-26.72</v>
      </c>
      <c r="L897" s="68">
        <v>0</v>
      </c>
    </row>
    <row r="898" spans="1:19" hidden="1" outlineLevel="1" x14ac:dyDescent="0.25">
      <c r="A898" s="79">
        <v>542.00027999999998</v>
      </c>
      <c r="B898" s="57" t="s">
        <v>1135</v>
      </c>
      <c r="C898" s="68">
        <v>0</v>
      </c>
      <c r="D898" s="68">
        <v>0</v>
      </c>
      <c r="E898" s="68">
        <v>230.96</v>
      </c>
      <c r="F898" s="68">
        <v>230.96</v>
      </c>
      <c r="G898" s="68">
        <v>0</v>
      </c>
      <c r="H898" s="68">
        <v>0</v>
      </c>
      <c r="I898" s="68">
        <v>230.96</v>
      </c>
      <c r="J898" s="68">
        <v>230.96</v>
      </c>
      <c r="K898" s="68">
        <v>0</v>
      </c>
      <c r="L898" s="68">
        <v>0</v>
      </c>
    </row>
    <row r="899" spans="1:19" hidden="1" outlineLevel="1" x14ac:dyDescent="0.25">
      <c r="A899" s="79">
        <v>542.00034000000005</v>
      </c>
      <c r="B899" s="57" t="s">
        <v>1136</v>
      </c>
      <c r="C899" s="68">
        <v>0</v>
      </c>
      <c r="D899" s="68">
        <v>0</v>
      </c>
      <c r="E899" s="68">
        <v>230.96</v>
      </c>
      <c r="F899" s="68">
        <v>230.96</v>
      </c>
      <c r="G899" s="68">
        <v>0</v>
      </c>
      <c r="H899" s="68">
        <v>0</v>
      </c>
      <c r="I899" s="68">
        <v>230.96</v>
      </c>
      <c r="J899" s="68">
        <v>230.96</v>
      </c>
      <c r="K899" s="68">
        <v>0</v>
      </c>
      <c r="L899" s="68">
        <v>0</v>
      </c>
    </row>
    <row r="900" spans="1:19" hidden="1" outlineLevel="1" x14ac:dyDescent="0.25">
      <c r="A900" s="79">
        <v>542.00049000000001</v>
      </c>
      <c r="B900" s="57" t="s">
        <v>1137</v>
      </c>
      <c r="C900" s="68">
        <v>0</v>
      </c>
      <c r="D900" s="68">
        <v>0</v>
      </c>
      <c r="E900" s="68">
        <v>648.34</v>
      </c>
      <c r="F900" s="68">
        <v>648.34</v>
      </c>
      <c r="G900" s="68">
        <v>0</v>
      </c>
      <c r="H900" s="68">
        <v>0</v>
      </c>
      <c r="I900" s="68">
        <v>648.34</v>
      </c>
      <c r="J900" s="68">
        <v>648.34</v>
      </c>
      <c r="K900" s="68">
        <v>0</v>
      </c>
      <c r="L900" s="68">
        <v>0</v>
      </c>
    </row>
    <row r="901" spans="1:19" hidden="1" outlineLevel="1" x14ac:dyDescent="0.25">
      <c r="A901" s="79">
        <v>542.00054999999998</v>
      </c>
      <c r="B901" s="57" t="s">
        <v>1138</v>
      </c>
      <c r="C901" s="68">
        <v>0</v>
      </c>
      <c r="D901" s="68">
        <v>0</v>
      </c>
      <c r="E901" s="68">
        <v>54.7</v>
      </c>
      <c r="F901" s="68">
        <v>54.7</v>
      </c>
      <c r="G901" s="68">
        <v>0</v>
      </c>
      <c r="H901" s="68">
        <v>0</v>
      </c>
      <c r="I901" s="68">
        <v>54.7</v>
      </c>
      <c r="J901" s="68">
        <v>54.7</v>
      </c>
      <c r="K901" s="68">
        <v>0</v>
      </c>
      <c r="L901" s="68">
        <v>0</v>
      </c>
    </row>
    <row r="902" spans="1:19" hidden="1" outlineLevel="1" x14ac:dyDescent="0.25">
      <c r="A902" s="79">
        <v>542.00066000000004</v>
      </c>
      <c r="B902" s="57" t="s">
        <v>1139</v>
      </c>
      <c r="C902" s="68">
        <v>0</v>
      </c>
      <c r="D902" s="68">
        <v>0</v>
      </c>
      <c r="E902" s="68">
        <v>1760.88</v>
      </c>
      <c r="F902" s="68">
        <v>1760.88</v>
      </c>
      <c r="G902" s="68">
        <v>0</v>
      </c>
      <c r="H902" s="68">
        <v>0</v>
      </c>
      <c r="I902" s="68">
        <v>1760.88</v>
      </c>
      <c r="J902" s="68">
        <v>1760.88</v>
      </c>
      <c r="K902" s="68">
        <v>0</v>
      </c>
      <c r="L902" s="68">
        <v>0</v>
      </c>
    </row>
    <row r="903" spans="1:19" hidden="1" outlineLevel="1" x14ac:dyDescent="0.25">
      <c r="A903" s="79">
        <v>542.00067000000001</v>
      </c>
      <c r="B903" s="57" t="s">
        <v>1140</v>
      </c>
      <c r="C903" s="68">
        <v>0</v>
      </c>
      <c r="D903" s="68">
        <v>0</v>
      </c>
      <c r="E903" s="68">
        <v>321</v>
      </c>
      <c r="F903" s="68">
        <v>258.89999999999998</v>
      </c>
      <c r="G903" s="68">
        <v>443.32</v>
      </c>
      <c r="H903" s="68">
        <v>693.22</v>
      </c>
      <c r="I903" s="68">
        <v>764.32</v>
      </c>
      <c r="J903" s="68">
        <v>952.12</v>
      </c>
      <c r="K903" s="68">
        <v>-187.8</v>
      </c>
      <c r="L903" s="68">
        <v>0</v>
      </c>
    </row>
    <row r="904" spans="1:19" hidden="1" outlineLevel="1" x14ac:dyDescent="0.25">
      <c r="A904" s="79">
        <v>542.00067999999999</v>
      </c>
      <c r="B904" s="57" t="s">
        <v>1141</v>
      </c>
      <c r="C904" s="68">
        <v>0</v>
      </c>
      <c r="D904" s="68">
        <v>0</v>
      </c>
      <c r="E904" s="68">
        <v>76.5</v>
      </c>
      <c r="F904" s="68">
        <v>76.5</v>
      </c>
      <c r="G904" s="68">
        <v>0</v>
      </c>
      <c r="H904" s="68">
        <v>0</v>
      </c>
      <c r="I904" s="68">
        <v>76.5</v>
      </c>
      <c r="J904" s="68">
        <v>76.5</v>
      </c>
      <c r="K904" s="68">
        <v>0</v>
      </c>
      <c r="L904" s="68">
        <v>0</v>
      </c>
    </row>
    <row r="905" spans="1:19" hidden="1" outlineLevel="1" x14ac:dyDescent="0.25">
      <c r="A905" s="79">
        <v>542.00068999999996</v>
      </c>
      <c r="B905" s="57" t="s">
        <v>1142</v>
      </c>
      <c r="C905" s="68">
        <v>0</v>
      </c>
      <c r="D905" s="68">
        <v>0</v>
      </c>
      <c r="E905" s="68">
        <v>343.65</v>
      </c>
      <c r="F905" s="68">
        <v>343.65</v>
      </c>
      <c r="G905" s="68">
        <v>0</v>
      </c>
      <c r="H905" s="68">
        <v>0</v>
      </c>
      <c r="I905" s="68">
        <v>343.65</v>
      </c>
      <c r="J905" s="68">
        <v>343.65</v>
      </c>
      <c r="K905" s="68">
        <v>0</v>
      </c>
      <c r="L905" s="68">
        <v>0</v>
      </c>
    </row>
    <row r="906" spans="1:19" hidden="1" outlineLevel="1" x14ac:dyDescent="0.25">
      <c r="A906" s="79">
        <v>542.00070000000005</v>
      </c>
      <c r="B906" s="57" t="s">
        <v>1143</v>
      </c>
      <c r="C906" s="68">
        <v>0</v>
      </c>
      <c r="D906" s="68">
        <v>0</v>
      </c>
      <c r="E906" s="68">
        <v>147</v>
      </c>
      <c r="F906" s="68">
        <v>147</v>
      </c>
      <c r="G906" s="68">
        <v>0</v>
      </c>
      <c r="H906" s="68">
        <v>0</v>
      </c>
      <c r="I906" s="68">
        <v>147</v>
      </c>
      <c r="J906" s="68">
        <v>147</v>
      </c>
      <c r="K906" s="68">
        <v>0</v>
      </c>
      <c r="L906" s="68">
        <v>0</v>
      </c>
    </row>
    <row r="907" spans="1:19" hidden="1" outlineLevel="1" x14ac:dyDescent="0.25">
      <c r="A907" s="79">
        <v>542.00071000000003</v>
      </c>
      <c r="B907" s="57" t="s">
        <v>1144</v>
      </c>
      <c r="C907" s="68">
        <v>0</v>
      </c>
      <c r="D907" s="68">
        <v>0</v>
      </c>
      <c r="E907" s="68">
        <v>300</v>
      </c>
      <c r="F907" s="68">
        <v>300</v>
      </c>
      <c r="G907" s="68">
        <v>0</v>
      </c>
      <c r="H907" s="68">
        <v>0</v>
      </c>
      <c r="I907" s="68">
        <v>300</v>
      </c>
      <c r="J907" s="68">
        <v>300</v>
      </c>
      <c r="K907" s="68">
        <v>0</v>
      </c>
      <c r="L907" s="68">
        <v>0</v>
      </c>
    </row>
    <row r="908" spans="1:19" collapsed="1" x14ac:dyDescent="0.25">
      <c r="A908" s="67">
        <v>581</v>
      </c>
      <c r="B908" s="57" t="s">
        <v>210</v>
      </c>
      <c r="C908" s="68">
        <v>0</v>
      </c>
      <c r="D908" s="68">
        <v>0</v>
      </c>
      <c r="E908" s="68">
        <v>125142013.47</v>
      </c>
      <c r="F908" s="68">
        <v>124992013.47</v>
      </c>
      <c r="G908" s="68">
        <v>4250591.9400000004</v>
      </c>
      <c r="H908" s="68">
        <v>4400591.9400000004</v>
      </c>
      <c r="I908" s="68">
        <v>129392605.41</v>
      </c>
      <c r="J908" s="68">
        <v>129392605.41</v>
      </c>
      <c r="K908" s="68">
        <v>0</v>
      </c>
      <c r="L908" s="68">
        <v>0</v>
      </c>
      <c r="Q908" s="59">
        <f t="shared" ref="Q908" si="8">K908-L908</f>
        <v>0</v>
      </c>
    </row>
    <row r="909" spans="1:19" x14ac:dyDescent="0.25">
      <c r="A909" s="79">
        <v>581.00000999999997</v>
      </c>
      <c r="B909" s="57" t="s">
        <v>210</v>
      </c>
      <c r="C909" s="68">
        <v>0</v>
      </c>
      <c r="D909" s="68">
        <v>0</v>
      </c>
      <c r="E909" s="68">
        <v>125142013.47</v>
      </c>
      <c r="F909" s="68">
        <v>124992013.47</v>
      </c>
      <c r="G909" s="68">
        <v>4250591.9400000004</v>
      </c>
      <c r="H909" s="68">
        <v>4400591.9400000004</v>
      </c>
      <c r="I909" s="68">
        <v>129392605.41</v>
      </c>
      <c r="J909" s="68">
        <v>129392605.41</v>
      </c>
      <c r="K909" s="68">
        <v>0</v>
      </c>
      <c r="L909" s="68">
        <v>0</v>
      </c>
    </row>
    <row r="910" spans="1:19" x14ac:dyDescent="0.25">
      <c r="A910" s="67">
        <v>6021</v>
      </c>
      <c r="B910" s="57" t="s">
        <v>1145</v>
      </c>
      <c r="C910" s="68">
        <v>0</v>
      </c>
      <c r="D910" s="68">
        <v>0</v>
      </c>
      <c r="E910" s="68">
        <v>32.86</v>
      </c>
      <c r="F910" s="68">
        <v>32.86</v>
      </c>
      <c r="G910" s="68">
        <v>0</v>
      </c>
      <c r="H910" s="68">
        <v>0</v>
      </c>
      <c r="I910" s="68">
        <v>32.86</v>
      </c>
      <c r="J910" s="68">
        <v>32.86</v>
      </c>
      <c r="K910" s="68">
        <v>0</v>
      </c>
      <c r="L910" s="68">
        <v>0</v>
      </c>
      <c r="Q910" s="59">
        <f>J910</f>
        <v>32.86</v>
      </c>
      <c r="S910" s="60">
        <f>Q910+Q911+Q912+Q913</f>
        <v>92042.510000000009</v>
      </c>
    </row>
    <row r="911" spans="1:19" x14ac:dyDescent="0.25">
      <c r="A911" s="67">
        <v>6022</v>
      </c>
      <c r="B911" s="57" t="s">
        <v>213</v>
      </c>
      <c r="C911" s="68">
        <v>0</v>
      </c>
      <c r="D911" s="68">
        <v>0</v>
      </c>
      <c r="E911" s="68">
        <v>56406.2</v>
      </c>
      <c r="F911" s="68">
        <v>56406.2</v>
      </c>
      <c r="G911" s="68">
        <v>2872.96</v>
      </c>
      <c r="H911" s="68">
        <v>2872.96</v>
      </c>
      <c r="I911" s="68">
        <v>59279.16</v>
      </c>
      <c r="J911" s="68">
        <v>59279.16</v>
      </c>
      <c r="K911" s="68">
        <v>0</v>
      </c>
      <c r="L911" s="68">
        <v>0</v>
      </c>
      <c r="Q911" s="59">
        <f t="shared" ref="Q911:Q969" si="9">J911</f>
        <v>59279.16</v>
      </c>
    </row>
    <row r="912" spans="1:19" x14ac:dyDescent="0.25">
      <c r="A912" s="67">
        <v>6024</v>
      </c>
      <c r="B912" s="57" t="s">
        <v>1146</v>
      </c>
      <c r="C912" s="68">
        <v>0</v>
      </c>
      <c r="D912" s="68">
        <v>0</v>
      </c>
      <c r="E912" s="68">
        <v>25.1</v>
      </c>
      <c r="F912" s="68">
        <v>25.1</v>
      </c>
      <c r="G912" s="68">
        <v>0</v>
      </c>
      <c r="H912" s="68">
        <v>0</v>
      </c>
      <c r="I912" s="68">
        <v>25.1</v>
      </c>
      <c r="J912" s="68">
        <v>25.1</v>
      </c>
      <c r="K912" s="68">
        <v>0</v>
      </c>
      <c r="L912" s="68">
        <v>0</v>
      </c>
      <c r="Q912" s="59">
        <f t="shared" si="9"/>
        <v>25.1</v>
      </c>
    </row>
    <row r="913" spans="1:19" x14ac:dyDescent="0.25">
      <c r="A913" s="67">
        <v>6028</v>
      </c>
      <c r="B913" s="57" t="s">
        <v>1147</v>
      </c>
      <c r="C913" s="68">
        <v>0</v>
      </c>
      <c r="D913" s="68">
        <v>0</v>
      </c>
      <c r="E913" s="68">
        <v>30864.28</v>
      </c>
      <c r="F913" s="68">
        <v>30864.28</v>
      </c>
      <c r="G913" s="68">
        <v>1841.11</v>
      </c>
      <c r="H913" s="68">
        <v>1841.11</v>
      </c>
      <c r="I913" s="68">
        <v>32705.39</v>
      </c>
      <c r="J913" s="68">
        <v>32705.39</v>
      </c>
      <c r="K913" s="68">
        <v>0</v>
      </c>
      <c r="L913" s="68">
        <v>0</v>
      </c>
      <c r="Q913" s="59">
        <f t="shared" si="9"/>
        <v>32705.39</v>
      </c>
    </row>
    <row r="914" spans="1:19" x14ac:dyDescent="0.25">
      <c r="A914" s="67">
        <v>603</v>
      </c>
      <c r="B914" s="57" t="s">
        <v>1148</v>
      </c>
      <c r="C914" s="68">
        <v>0</v>
      </c>
      <c r="D914" s="68">
        <v>0</v>
      </c>
      <c r="E914" s="68">
        <v>45874.720000000001</v>
      </c>
      <c r="F914" s="68">
        <v>45874.720000000001</v>
      </c>
      <c r="G914" s="68">
        <v>2297.98</v>
      </c>
      <c r="H914" s="68">
        <v>2297.98</v>
      </c>
      <c r="I914" s="68">
        <v>48172.7</v>
      </c>
      <c r="J914" s="68">
        <v>48172.7</v>
      </c>
      <c r="K914" s="68">
        <v>0</v>
      </c>
      <c r="L914" s="68">
        <v>0</v>
      </c>
      <c r="Q914" s="59">
        <f t="shared" si="9"/>
        <v>48172.7</v>
      </c>
      <c r="S914" s="60">
        <f>Q914+Q915</f>
        <v>52551.299999999996</v>
      </c>
    </row>
    <row r="915" spans="1:19" x14ac:dyDescent="0.25">
      <c r="A915" s="67">
        <v>604</v>
      </c>
      <c r="B915" s="57" t="s">
        <v>1149</v>
      </c>
      <c r="C915" s="68">
        <v>0</v>
      </c>
      <c r="D915" s="68">
        <v>0</v>
      </c>
      <c r="E915" s="68">
        <v>4100.03</v>
      </c>
      <c r="F915" s="68">
        <v>4100.03</v>
      </c>
      <c r="G915" s="68">
        <v>278.57</v>
      </c>
      <c r="H915" s="68">
        <v>278.57</v>
      </c>
      <c r="I915" s="68">
        <v>4378.6000000000004</v>
      </c>
      <c r="J915" s="68">
        <v>4378.6000000000004</v>
      </c>
      <c r="K915" s="68">
        <v>0</v>
      </c>
      <c r="L915" s="68">
        <v>0</v>
      </c>
      <c r="Q915" s="59">
        <f t="shared" si="9"/>
        <v>4378.6000000000004</v>
      </c>
    </row>
    <row r="916" spans="1:19" x14ac:dyDescent="0.25">
      <c r="A916" s="67">
        <v>6051</v>
      </c>
      <c r="B916" s="57" t="s">
        <v>221</v>
      </c>
      <c r="C916" s="68">
        <v>0</v>
      </c>
      <c r="D916" s="68">
        <v>0</v>
      </c>
      <c r="E916" s="68">
        <v>100243.43</v>
      </c>
      <c r="F916" s="68">
        <v>100243.43</v>
      </c>
      <c r="G916" s="68">
        <v>0.21</v>
      </c>
      <c r="H916" s="68">
        <v>0.21</v>
      </c>
      <c r="I916" s="68">
        <v>100243.64</v>
      </c>
      <c r="J916" s="68">
        <v>100243.64</v>
      </c>
      <c r="K916" s="68">
        <v>0</v>
      </c>
      <c r="L916" s="68">
        <v>0</v>
      </c>
      <c r="Q916" s="59">
        <f t="shared" si="9"/>
        <v>100243.64</v>
      </c>
      <c r="S916" s="60">
        <f>Q916+Q917+Q918</f>
        <v>116275.26</v>
      </c>
    </row>
    <row r="917" spans="1:19" x14ac:dyDescent="0.25">
      <c r="A917" s="67">
        <v>6052</v>
      </c>
      <c r="B917" s="57" t="s">
        <v>223</v>
      </c>
      <c r="C917" s="68">
        <v>0</v>
      </c>
      <c r="D917" s="68">
        <v>0</v>
      </c>
      <c r="E917" s="68">
        <v>2508.4299999999998</v>
      </c>
      <c r="F917" s="68">
        <v>2508.4299999999998</v>
      </c>
      <c r="G917" s="68">
        <v>0</v>
      </c>
      <c r="H917" s="68">
        <v>0</v>
      </c>
      <c r="I917" s="68">
        <v>2508.4299999999998</v>
      </c>
      <c r="J917" s="68">
        <v>2508.4299999999998</v>
      </c>
      <c r="K917" s="68">
        <v>0</v>
      </c>
      <c r="L917" s="68">
        <v>0</v>
      </c>
      <c r="Q917" s="59">
        <f t="shared" si="9"/>
        <v>2508.4299999999998</v>
      </c>
    </row>
    <row r="918" spans="1:19" x14ac:dyDescent="0.25">
      <c r="A918" s="67">
        <v>6053</v>
      </c>
      <c r="B918" s="57" t="s">
        <v>225</v>
      </c>
      <c r="C918" s="68">
        <v>0</v>
      </c>
      <c r="D918" s="68">
        <v>0</v>
      </c>
      <c r="E918" s="68">
        <v>13523.19</v>
      </c>
      <c r="F918" s="68">
        <v>13523.19</v>
      </c>
      <c r="G918" s="68">
        <v>0</v>
      </c>
      <c r="H918" s="68">
        <v>0</v>
      </c>
      <c r="I918" s="68">
        <v>13523.19</v>
      </c>
      <c r="J918" s="68">
        <v>13523.19</v>
      </c>
      <c r="K918" s="68">
        <v>0</v>
      </c>
      <c r="L918" s="68">
        <v>0</v>
      </c>
      <c r="Q918" s="59">
        <f t="shared" si="9"/>
        <v>13523.19</v>
      </c>
    </row>
    <row r="919" spans="1:19" x14ac:dyDescent="0.25">
      <c r="A919" s="67">
        <v>607</v>
      </c>
      <c r="B919" s="57" t="s">
        <v>227</v>
      </c>
      <c r="C919" s="68">
        <v>0</v>
      </c>
      <c r="D919" s="68">
        <v>0</v>
      </c>
      <c r="E919" s="68">
        <v>13968123.630000001</v>
      </c>
      <c r="F919" s="68">
        <v>13968123.630000001</v>
      </c>
      <c r="G919" s="68">
        <v>9512484.6799999997</v>
      </c>
      <c r="H919" s="68">
        <v>9512484.6799999997</v>
      </c>
      <c r="I919" s="68">
        <v>23480608.309999999</v>
      </c>
      <c r="J919" s="68">
        <v>23480608.309999999</v>
      </c>
      <c r="K919" s="68">
        <v>0</v>
      </c>
      <c r="L919" s="68">
        <v>0</v>
      </c>
      <c r="Q919" s="59">
        <f t="shared" si="9"/>
        <v>23480608.309999999</v>
      </c>
    </row>
    <row r="920" spans="1:19" x14ac:dyDescent="0.25">
      <c r="A920" s="67">
        <v>611</v>
      </c>
      <c r="B920" s="57" t="s">
        <v>231</v>
      </c>
      <c r="C920" s="68">
        <v>0</v>
      </c>
      <c r="D920" s="68">
        <v>0</v>
      </c>
      <c r="E920" s="68">
        <v>204141.21</v>
      </c>
      <c r="F920" s="68">
        <v>204141.21</v>
      </c>
      <c r="G920" s="68">
        <v>24552.01</v>
      </c>
      <c r="H920" s="68">
        <v>24552.01</v>
      </c>
      <c r="I920" s="68">
        <v>228693.22</v>
      </c>
      <c r="J920" s="68">
        <v>228693.22</v>
      </c>
      <c r="K920" s="68">
        <v>0</v>
      </c>
      <c r="L920" s="68">
        <v>0</v>
      </c>
      <c r="Q920" s="59">
        <f t="shared" si="9"/>
        <v>228693.22</v>
      </c>
      <c r="S920" s="60">
        <f>SUM(Q920:Q941)-S921-S927-S928</f>
        <v>22362322.760000002</v>
      </c>
    </row>
    <row r="921" spans="1:19" x14ac:dyDescent="0.25">
      <c r="A921" s="67">
        <v>6121</v>
      </c>
      <c r="B921" s="57" t="s">
        <v>1150</v>
      </c>
      <c r="C921" s="68">
        <v>0</v>
      </c>
      <c r="D921" s="68">
        <v>0</v>
      </c>
      <c r="E921" s="68">
        <v>21177.74</v>
      </c>
      <c r="F921" s="68">
        <v>21177.74</v>
      </c>
      <c r="G921" s="68">
        <v>0</v>
      </c>
      <c r="H921" s="68">
        <v>0</v>
      </c>
      <c r="I921" s="68">
        <v>21177.74</v>
      </c>
      <c r="J921" s="68">
        <v>21177.74</v>
      </c>
      <c r="K921" s="68">
        <v>0</v>
      </c>
      <c r="L921" s="68">
        <v>0</v>
      </c>
      <c r="Q921" s="59">
        <f t="shared" si="9"/>
        <v>21177.74</v>
      </c>
      <c r="S921" s="60">
        <f>Q921+Q922</f>
        <v>1195319.22</v>
      </c>
    </row>
    <row r="922" spans="1:19" x14ac:dyDescent="0.25">
      <c r="A922" s="67">
        <v>6123</v>
      </c>
      <c r="B922" s="57" t="s">
        <v>233</v>
      </c>
      <c r="C922" s="68">
        <v>0</v>
      </c>
      <c r="D922" s="68">
        <v>0</v>
      </c>
      <c r="E922" s="68">
        <v>1060961.04</v>
      </c>
      <c r="F922" s="68">
        <v>1060961.04</v>
      </c>
      <c r="G922" s="68">
        <v>113180.44</v>
      </c>
      <c r="H922" s="68">
        <v>113180.44</v>
      </c>
      <c r="I922" s="68">
        <v>1174141.48</v>
      </c>
      <c r="J922" s="68">
        <v>1174141.48</v>
      </c>
      <c r="K922" s="68">
        <v>0</v>
      </c>
      <c r="L922" s="68">
        <v>0</v>
      </c>
      <c r="Q922" s="59">
        <f t="shared" si="9"/>
        <v>1174141.48</v>
      </c>
    </row>
    <row r="923" spans="1:19" x14ac:dyDescent="0.25">
      <c r="A923" s="67">
        <v>613</v>
      </c>
      <c r="B923" s="57" t="s">
        <v>1151</v>
      </c>
      <c r="C923" s="68">
        <v>0</v>
      </c>
      <c r="D923" s="68">
        <v>0</v>
      </c>
      <c r="E923" s="68">
        <v>282605.8</v>
      </c>
      <c r="F923" s="68">
        <v>282605.8</v>
      </c>
      <c r="G923" s="68">
        <v>23481.64</v>
      </c>
      <c r="H923" s="68">
        <v>23481.64</v>
      </c>
      <c r="I923" s="68">
        <v>306087.44</v>
      </c>
      <c r="J923" s="68">
        <v>306087.44</v>
      </c>
      <c r="K923" s="68">
        <v>0</v>
      </c>
      <c r="L923" s="68">
        <v>0</v>
      </c>
      <c r="Q923" s="59">
        <f t="shared" si="9"/>
        <v>306087.44</v>
      </c>
    </row>
    <row r="924" spans="1:19" x14ac:dyDescent="0.25">
      <c r="A924" s="79">
        <v>613.00000999999997</v>
      </c>
      <c r="B924" s="57" t="s">
        <v>1152</v>
      </c>
      <c r="C924" s="68">
        <v>0</v>
      </c>
      <c r="D924" s="68">
        <v>0</v>
      </c>
      <c r="E924" s="68">
        <v>274238.39</v>
      </c>
      <c r="F924" s="68">
        <v>274238.39</v>
      </c>
      <c r="G924" s="68">
        <v>22580.21</v>
      </c>
      <c r="H924" s="68">
        <v>22580.21</v>
      </c>
      <c r="I924" s="68">
        <v>296818.59999999998</v>
      </c>
      <c r="J924" s="68">
        <v>296818.59999999998</v>
      </c>
      <c r="K924" s="68">
        <v>0</v>
      </c>
      <c r="L924" s="68">
        <v>0</v>
      </c>
    </row>
    <row r="925" spans="1:19" x14ac:dyDescent="0.25">
      <c r="A925" s="79">
        <v>613.00001999999995</v>
      </c>
      <c r="B925" s="57" t="s">
        <v>1153</v>
      </c>
      <c r="C925" s="68">
        <v>0</v>
      </c>
      <c r="D925" s="68">
        <v>0</v>
      </c>
      <c r="E925" s="68">
        <v>8367.41</v>
      </c>
      <c r="F925" s="68">
        <v>8367.41</v>
      </c>
      <c r="G925" s="68">
        <v>901.43</v>
      </c>
      <c r="H925" s="68">
        <v>901.43</v>
      </c>
      <c r="I925" s="68">
        <v>9268.84</v>
      </c>
      <c r="J925" s="68">
        <v>9268.84</v>
      </c>
      <c r="K925" s="68">
        <v>0</v>
      </c>
      <c r="L925" s="68">
        <v>0</v>
      </c>
    </row>
    <row r="926" spans="1:19" x14ac:dyDescent="0.25">
      <c r="A926" s="67">
        <v>615</v>
      </c>
      <c r="B926" s="57" t="s">
        <v>1154</v>
      </c>
      <c r="C926" s="68">
        <v>0</v>
      </c>
      <c r="D926" s="68">
        <v>0</v>
      </c>
      <c r="E926" s="68">
        <v>27758.73</v>
      </c>
      <c r="F926" s="68">
        <v>27758.73</v>
      </c>
      <c r="G926" s="68">
        <v>1343.18</v>
      </c>
      <c r="H926" s="68">
        <v>1343.18</v>
      </c>
      <c r="I926" s="68">
        <v>29101.91</v>
      </c>
      <c r="J926" s="68">
        <v>29101.91</v>
      </c>
      <c r="K926" s="68">
        <v>0</v>
      </c>
      <c r="L926" s="68">
        <v>0</v>
      </c>
      <c r="Q926" s="59">
        <f t="shared" si="9"/>
        <v>29101.91</v>
      </c>
    </row>
    <row r="927" spans="1:19" x14ac:dyDescent="0.25">
      <c r="A927" s="67">
        <v>617</v>
      </c>
      <c r="B927" s="57" t="s">
        <v>239</v>
      </c>
      <c r="C927" s="68">
        <v>0</v>
      </c>
      <c r="D927" s="68">
        <v>0</v>
      </c>
      <c r="E927" s="68">
        <v>43778.9</v>
      </c>
      <c r="F927" s="68">
        <v>43778.9</v>
      </c>
      <c r="G927" s="68">
        <v>5471.62</v>
      </c>
      <c r="H927" s="68">
        <v>5471.62</v>
      </c>
      <c r="I927" s="68">
        <v>49250.52</v>
      </c>
      <c r="J927" s="68">
        <v>49250.52</v>
      </c>
      <c r="K927" s="68">
        <v>0</v>
      </c>
      <c r="L927" s="68">
        <v>0</v>
      </c>
      <c r="Q927" s="59">
        <f t="shared" si="9"/>
        <v>49250.52</v>
      </c>
      <c r="S927" s="60">
        <f>Q927</f>
        <v>49250.52</v>
      </c>
    </row>
    <row r="928" spans="1:19" x14ac:dyDescent="0.25">
      <c r="A928" s="67">
        <v>618</v>
      </c>
      <c r="B928" s="57" t="s">
        <v>241</v>
      </c>
      <c r="C928" s="68">
        <v>0</v>
      </c>
      <c r="D928" s="68">
        <v>0</v>
      </c>
      <c r="E928" s="68">
        <v>54697.05</v>
      </c>
      <c r="F928" s="68">
        <v>54697.05</v>
      </c>
      <c r="G928" s="68">
        <v>0</v>
      </c>
      <c r="H928" s="68">
        <v>0</v>
      </c>
      <c r="I928" s="68">
        <v>54697.05</v>
      </c>
      <c r="J928" s="68">
        <v>54697.05</v>
      </c>
      <c r="K928" s="68">
        <v>0</v>
      </c>
      <c r="L928" s="68">
        <v>0</v>
      </c>
      <c r="Q928" s="59">
        <f t="shared" si="9"/>
        <v>54697.05</v>
      </c>
      <c r="S928" s="60">
        <f>Q928</f>
        <v>54697.05</v>
      </c>
    </row>
    <row r="929" spans="1:17" x14ac:dyDescent="0.25">
      <c r="A929" s="67">
        <v>621</v>
      </c>
      <c r="B929" s="57" t="s">
        <v>243</v>
      </c>
      <c r="C929" s="68">
        <v>0</v>
      </c>
      <c r="D929" s="68">
        <v>0</v>
      </c>
      <c r="E929" s="68">
        <v>484144</v>
      </c>
      <c r="F929" s="68">
        <v>484144</v>
      </c>
      <c r="G929" s="68">
        <v>43588</v>
      </c>
      <c r="H929" s="68">
        <v>43588</v>
      </c>
      <c r="I929" s="68">
        <v>527732</v>
      </c>
      <c r="J929" s="68">
        <v>527732</v>
      </c>
      <c r="K929" s="68">
        <v>0</v>
      </c>
      <c r="L929" s="68">
        <v>0</v>
      </c>
      <c r="Q929" s="59">
        <f t="shared" si="9"/>
        <v>527732</v>
      </c>
    </row>
    <row r="930" spans="1:17" x14ac:dyDescent="0.25">
      <c r="A930" s="67">
        <v>622</v>
      </c>
      <c r="B930" s="57" t="s">
        <v>1155</v>
      </c>
      <c r="C930" s="68">
        <v>0</v>
      </c>
      <c r="D930" s="68">
        <v>0</v>
      </c>
      <c r="E930" s="68">
        <v>425971.38</v>
      </c>
      <c r="F930" s="68">
        <v>425971.38</v>
      </c>
      <c r="G930" s="68">
        <v>8652.4500000000007</v>
      </c>
      <c r="H930" s="68">
        <v>8652.4500000000007</v>
      </c>
      <c r="I930" s="68">
        <v>434623.83</v>
      </c>
      <c r="J930" s="68">
        <v>434623.83</v>
      </c>
      <c r="K930" s="68">
        <v>0</v>
      </c>
      <c r="L930" s="68">
        <v>0</v>
      </c>
      <c r="Q930" s="59">
        <f t="shared" si="9"/>
        <v>434623.83</v>
      </c>
    </row>
    <row r="931" spans="1:17" x14ac:dyDescent="0.25">
      <c r="A931" s="67">
        <v>6231</v>
      </c>
      <c r="B931" s="57" t="s">
        <v>247</v>
      </c>
      <c r="C931" s="68">
        <v>0</v>
      </c>
      <c r="D931" s="68">
        <v>0</v>
      </c>
      <c r="E931" s="68">
        <v>98671.61</v>
      </c>
      <c r="F931" s="68">
        <v>98671.61</v>
      </c>
      <c r="G931" s="68">
        <v>34307.57</v>
      </c>
      <c r="H931" s="68">
        <v>34307.57</v>
      </c>
      <c r="I931" s="68">
        <v>132979.18</v>
      </c>
      <c r="J931" s="68">
        <v>132979.18</v>
      </c>
      <c r="K931" s="68">
        <v>0</v>
      </c>
      <c r="L931" s="68">
        <v>0</v>
      </c>
      <c r="Q931" s="59">
        <f t="shared" si="9"/>
        <v>132979.18</v>
      </c>
    </row>
    <row r="932" spans="1:17" x14ac:dyDescent="0.25">
      <c r="A932" s="79">
        <v>6231.0000099999997</v>
      </c>
      <c r="B932" s="57" t="s">
        <v>1156</v>
      </c>
      <c r="C932" s="68">
        <v>0</v>
      </c>
      <c r="D932" s="68">
        <v>0</v>
      </c>
      <c r="E932" s="68">
        <v>2710</v>
      </c>
      <c r="F932" s="68">
        <v>2710</v>
      </c>
      <c r="G932" s="68">
        <v>0</v>
      </c>
      <c r="H932" s="68">
        <v>0</v>
      </c>
      <c r="I932" s="68">
        <v>2710</v>
      </c>
      <c r="J932" s="68">
        <v>2710</v>
      </c>
      <c r="K932" s="68">
        <v>0</v>
      </c>
      <c r="L932" s="68">
        <v>0</v>
      </c>
    </row>
    <row r="933" spans="1:17" x14ac:dyDescent="0.25">
      <c r="A933" s="79">
        <v>6231.0000200000004</v>
      </c>
      <c r="B933" s="57" t="s">
        <v>1157</v>
      </c>
      <c r="C933" s="68">
        <v>0</v>
      </c>
      <c r="D933" s="68">
        <v>0</v>
      </c>
      <c r="E933" s="68">
        <v>65864.87</v>
      </c>
      <c r="F933" s="68">
        <v>65864.87</v>
      </c>
      <c r="G933" s="68">
        <v>25236.45</v>
      </c>
      <c r="H933" s="68">
        <v>25236.45</v>
      </c>
      <c r="I933" s="68">
        <v>91101.32</v>
      </c>
      <c r="J933" s="68">
        <v>91101.32</v>
      </c>
      <c r="K933" s="68">
        <v>0</v>
      </c>
      <c r="L933" s="68">
        <v>0</v>
      </c>
    </row>
    <row r="934" spans="1:17" x14ac:dyDescent="0.25">
      <c r="A934" s="79">
        <v>6231.0000300000002</v>
      </c>
      <c r="B934" s="57" t="s">
        <v>1158</v>
      </c>
      <c r="C934" s="68">
        <v>0</v>
      </c>
      <c r="D934" s="68">
        <v>0</v>
      </c>
      <c r="E934" s="68">
        <v>346.19</v>
      </c>
      <c r="F934" s="68">
        <v>346.19</v>
      </c>
      <c r="G934" s="68">
        <v>0</v>
      </c>
      <c r="H934" s="68">
        <v>0</v>
      </c>
      <c r="I934" s="68">
        <v>346.19</v>
      </c>
      <c r="J934" s="68">
        <v>346.19</v>
      </c>
      <c r="K934" s="68">
        <v>0</v>
      </c>
      <c r="L934" s="68">
        <v>0</v>
      </c>
    </row>
    <row r="935" spans="1:17" x14ac:dyDescent="0.25">
      <c r="A935" s="79">
        <v>6231.0000399999999</v>
      </c>
      <c r="B935" s="57" t="s">
        <v>1159</v>
      </c>
      <c r="C935" s="68">
        <v>0</v>
      </c>
      <c r="D935" s="68">
        <v>0</v>
      </c>
      <c r="E935" s="68">
        <v>29750.55</v>
      </c>
      <c r="F935" s="68">
        <v>29750.55</v>
      </c>
      <c r="G935" s="68">
        <v>9071.1200000000008</v>
      </c>
      <c r="H935" s="68">
        <v>9071.1200000000008</v>
      </c>
      <c r="I935" s="68">
        <v>38821.67</v>
      </c>
      <c r="J935" s="68">
        <v>38821.67</v>
      </c>
      <c r="K935" s="68">
        <v>0</v>
      </c>
      <c r="L935" s="68">
        <v>0</v>
      </c>
    </row>
    <row r="936" spans="1:17" x14ac:dyDescent="0.25">
      <c r="A936" s="67">
        <v>6232</v>
      </c>
      <c r="B936" s="57" t="s">
        <v>249</v>
      </c>
      <c r="C936" s="68">
        <v>0</v>
      </c>
      <c r="D936" s="68">
        <v>0</v>
      </c>
      <c r="E936" s="68">
        <v>617825.27</v>
      </c>
      <c r="F936" s="68">
        <v>617825.27</v>
      </c>
      <c r="G936" s="68">
        <v>35769.620000000003</v>
      </c>
      <c r="H936" s="68">
        <v>35769.620000000003</v>
      </c>
      <c r="I936" s="68">
        <v>653594.89</v>
      </c>
      <c r="J936" s="68">
        <v>653594.89</v>
      </c>
      <c r="K936" s="68">
        <v>0</v>
      </c>
      <c r="L936" s="68">
        <v>0</v>
      </c>
      <c r="Q936" s="59">
        <f t="shared" si="9"/>
        <v>653594.89</v>
      </c>
    </row>
    <row r="937" spans="1:17" x14ac:dyDescent="0.25">
      <c r="A937" s="67">
        <v>624</v>
      </c>
      <c r="B937" s="57" t="s">
        <v>251</v>
      </c>
      <c r="C937" s="68">
        <v>0</v>
      </c>
      <c r="D937" s="68">
        <v>0</v>
      </c>
      <c r="E937" s="68">
        <v>32683.34</v>
      </c>
      <c r="F937" s="68">
        <v>32683.34</v>
      </c>
      <c r="G937" s="68">
        <v>3441.25</v>
      </c>
      <c r="H937" s="68">
        <v>3441.25</v>
      </c>
      <c r="I937" s="68">
        <v>36124.589999999997</v>
      </c>
      <c r="J937" s="68">
        <v>36124.589999999997</v>
      </c>
      <c r="K937" s="68">
        <v>0</v>
      </c>
      <c r="L937" s="68">
        <v>0</v>
      </c>
      <c r="Q937" s="59">
        <f t="shared" si="9"/>
        <v>36124.589999999997</v>
      </c>
    </row>
    <row r="938" spans="1:17" x14ac:dyDescent="0.25">
      <c r="A938" s="67">
        <v>625</v>
      </c>
      <c r="B938" s="57" t="s">
        <v>253</v>
      </c>
      <c r="C938" s="68">
        <v>0</v>
      </c>
      <c r="D938" s="68">
        <v>0</v>
      </c>
      <c r="E938" s="68">
        <v>47037.81</v>
      </c>
      <c r="F938" s="68">
        <v>47037.81</v>
      </c>
      <c r="G938" s="68">
        <v>0</v>
      </c>
      <c r="H938" s="68">
        <v>0</v>
      </c>
      <c r="I938" s="68">
        <v>47037.81</v>
      </c>
      <c r="J938" s="68">
        <v>47037.81</v>
      </c>
      <c r="K938" s="68">
        <v>0</v>
      </c>
      <c r="L938" s="68">
        <v>0</v>
      </c>
      <c r="Q938" s="59">
        <f t="shared" si="9"/>
        <v>47037.81</v>
      </c>
    </row>
    <row r="939" spans="1:17" x14ac:dyDescent="0.25">
      <c r="A939" s="67">
        <v>626</v>
      </c>
      <c r="B939" s="57" t="s">
        <v>255</v>
      </c>
      <c r="C939" s="68">
        <v>0</v>
      </c>
      <c r="D939" s="68">
        <v>0</v>
      </c>
      <c r="E939" s="68">
        <v>70526.44</v>
      </c>
      <c r="F939" s="68">
        <v>70526.44</v>
      </c>
      <c r="G939" s="68">
        <v>6582.91</v>
      </c>
      <c r="H939" s="68">
        <v>6582.91</v>
      </c>
      <c r="I939" s="68">
        <v>77109.350000000006</v>
      </c>
      <c r="J939" s="68">
        <v>77109.350000000006</v>
      </c>
      <c r="K939" s="68">
        <v>0</v>
      </c>
      <c r="L939" s="68">
        <v>0</v>
      </c>
      <c r="Q939" s="59">
        <f t="shared" si="9"/>
        <v>77109.350000000006</v>
      </c>
    </row>
    <row r="940" spans="1:17" x14ac:dyDescent="0.25">
      <c r="A940" s="67">
        <v>627</v>
      </c>
      <c r="B940" s="57" t="s">
        <v>1160</v>
      </c>
      <c r="C940" s="68">
        <v>0</v>
      </c>
      <c r="D940" s="68">
        <v>0</v>
      </c>
      <c r="E940" s="68">
        <v>89591.73</v>
      </c>
      <c r="F940" s="68">
        <v>89591.73</v>
      </c>
      <c r="G940" s="68">
        <v>17563.509999999998</v>
      </c>
      <c r="H940" s="68">
        <v>17563.509999999998</v>
      </c>
      <c r="I940" s="68">
        <v>107155.24</v>
      </c>
      <c r="J940" s="68">
        <v>107155.24</v>
      </c>
      <c r="K940" s="68">
        <v>0</v>
      </c>
      <c r="L940" s="68">
        <v>0</v>
      </c>
      <c r="Q940" s="59">
        <f t="shared" si="9"/>
        <v>107155.24</v>
      </c>
    </row>
    <row r="941" spans="1:17" x14ac:dyDescent="0.25">
      <c r="A941" s="67">
        <v>628</v>
      </c>
      <c r="B941" s="57" t="s">
        <v>259</v>
      </c>
      <c r="C941" s="68">
        <v>0</v>
      </c>
      <c r="D941" s="68">
        <v>0</v>
      </c>
      <c r="E941" s="68">
        <v>15943663.42</v>
      </c>
      <c r="F941" s="68">
        <v>15943663.42</v>
      </c>
      <c r="G941" s="68">
        <v>3838419.88</v>
      </c>
      <c r="H941" s="68">
        <v>3838419.88</v>
      </c>
      <c r="I941" s="68">
        <v>19782083.300000001</v>
      </c>
      <c r="J941" s="68">
        <v>19782083.300000001</v>
      </c>
      <c r="K941" s="68">
        <v>0</v>
      </c>
      <c r="L941" s="68">
        <v>0</v>
      </c>
      <c r="Q941" s="59">
        <f t="shared" si="9"/>
        <v>19782083.300000001</v>
      </c>
    </row>
    <row r="942" spans="1:17" x14ac:dyDescent="0.25">
      <c r="A942" s="79">
        <v>628.00001999999995</v>
      </c>
      <c r="B942" s="57" t="s">
        <v>1161</v>
      </c>
      <c r="C942" s="68">
        <v>0</v>
      </c>
      <c r="D942" s="68">
        <v>0</v>
      </c>
      <c r="E942" s="68">
        <v>2967.87</v>
      </c>
      <c r="F942" s="68">
        <v>2967.87</v>
      </c>
      <c r="G942" s="68">
        <v>895.75</v>
      </c>
      <c r="H942" s="68">
        <v>895.75</v>
      </c>
      <c r="I942" s="68">
        <v>3863.62</v>
      </c>
      <c r="J942" s="68">
        <v>3863.62</v>
      </c>
      <c r="K942" s="68">
        <v>0</v>
      </c>
      <c r="L942" s="68">
        <v>0</v>
      </c>
    </row>
    <row r="943" spans="1:17" x14ac:dyDescent="0.25">
      <c r="A943" s="79">
        <v>628.00004999999999</v>
      </c>
      <c r="B943" s="57" t="s">
        <v>1162</v>
      </c>
      <c r="C943" s="68">
        <v>0</v>
      </c>
      <c r="D943" s="68">
        <v>0</v>
      </c>
      <c r="E943" s="68">
        <v>107505.61</v>
      </c>
      <c r="F943" s="68">
        <v>107505.61</v>
      </c>
      <c r="G943" s="68">
        <v>3766.7</v>
      </c>
      <c r="H943" s="68">
        <v>3766.7</v>
      </c>
      <c r="I943" s="68">
        <v>111272.31</v>
      </c>
      <c r="J943" s="68">
        <v>111272.31</v>
      </c>
      <c r="K943" s="68">
        <v>0</v>
      </c>
      <c r="L943" s="68">
        <v>0</v>
      </c>
    </row>
    <row r="944" spans="1:17" x14ac:dyDescent="0.25">
      <c r="A944" s="79">
        <v>628.00005999999996</v>
      </c>
      <c r="B944" s="57" t="s">
        <v>1163</v>
      </c>
      <c r="C944" s="68">
        <v>0</v>
      </c>
      <c r="D944" s="68">
        <v>0</v>
      </c>
      <c r="E944" s="68">
        <v>37334.300000000003</v>
      </c>
      <c r="F944" s="68">
        <v>37334.300000000003</v>
      </c>
      <c r="G944" s="68">
        <v>3362.73</v>
      </c>
      <c r="H944" s="68">
        <v>3362.73</v>
      </c>
      <c r="I944" s="68">
        <v>40697.03</v>
      </c>
      <c r="J944" s="68">
        <v>40697.03</v>
      </c>
      <c r="K944" s="68">
        <v>0</v>
      </c>
      <c r="L944" s="68">
        <v>0</v>
      </c>
    </row>
    <row r="945" spans="1:19" x14ac:dyDescent="0.25">
      <c r="A945" s="79">
        <v>628.00007000000005</v>
      </c>
      <c r="B945" s="57" t="s">
        <v>1164</v>
      </c>
      <c r="C945" s="68">
        <v>0</v>
      </c>
      <c r="D945" s="68">
        <v>0</v>
      </c>
      <c r="E945" s="68">
        <v>15795855.640000001</v>
      </c>
      <c r="F945" s="68">
        <v>15795855.640000001</v>
      </c>
      <c r="G945" s="68">
        <v>3830394.7</v>
      </c>
      <c r="H945" s="68">
        <v>3830394.7</v>
      </c>
      <c r="I945" s="68">
        <v>19626250.34</v>
      </c>
      <c r="J945" s="68">
        <v>19626250.34</v>
      </c>
      <c r="K945" s="68">
        <v>0</v>
      </c>
      <c r="L945" s="68">
        <v>0</v>
      </c>
    </row>
    <row r="946" spans="1:19" x14ac:dyDescent="0.25">
      <c r="A946" s="67">
        <v>635</v>
      </c>
      <c r="B946" s="57" t="s">
        <v>261</v>
      </c>
      <c r="C946" s="68">
        <v>0</v>
      </c>
      <c r="D946" s="68">
        <v>0</v>
      </c>
      <c r="E946" s="68">
        <v>230074.48</v>
      </c>
      <c r="F946" s="68">
        <v>230074.48</v>
      </c>
      <c r="G946" s="68">
        <v>17109.2</v>
      </c>
      <c r="H946" s="68">
        <v>17109.2</v>
      </c>
      <c r="I946" s="68">
        <v>247183.68</v>
      </c>
      <c r="J946" s="68">
        <v>247183.68</v>
      </c>
      <c r="K946" s="68">
        <v>0</v>
      </c>
      <c r="L946" s="68">
        <v>0</v>
      </c>
      <c r="Q946" s="59">
        <f t="shared" si="9"/>
        <v>247183.68</v>
      </c>
    </row>
    <row r="947" spans="1:19" x14ac:dyDescent="0.25">
      <c r="A947" s="79">
        <v>635.00000999999997</v>
      </c>
      <c r="B947" s="57" t="s">
        <v>1165</v>
      </c>
      <c r="C947" s="68">
        <v>0</v>
      </c>
      <c r="D947" s="68">
        <v>0</v>
      </c>
      <c r="E947" s="68">
        <v>519.61</v>
      </c>
      <c r="F947" s="68">
        <v>519.61</v>
      </c>
      <c r="G947" s="68">
        <v>0</v>
      </c>
      <c r="H947" s="68">
        <v>0</v>
      </c>
      <c r="I947" s="68">
        <v>519.61</v>
      </c>
      <c r="J947" s="68">
        <v>519.61</v>
      </c>
      <c r="K947" s="68">
        <v>0</v>
      </c>
      <c r="L947" s="68">
        <v>0</v>
      </c>
    </row>
    <row r="948" spans="1:19" x14ac:dyDescent="0.25">
      <c r="A948" s="79">
        <v>635.00003000000004</v>
      </c>
      <c r="B948" s="57" t="s">
        <v>1166</v>
      </c>
      <c r="C948" s="68">
        <v>0</v>
      </c>
      <c r="D948" s="68">
        <v>0</v>
      </c>
      <c r="E948" s="68">
        <v>224218</v>
      </c>
      <c r="F948" s="68">
        <v>224218</v>
      </c>
      <c r="G948" s="68">
        <v>16909.02</v>
      </c>
      <c r="H948" s="68">
        <v>16909.02</v>
      </c>
      <c r="I948" s="68">
        <v>241127.02</v>
      </c>
      <c r="J948" s="68">
        <v>241127.02</v>
      </c>
      <c r="K948" s="68">
        <v>0</v>
      </c>
      <c r="L948" s="68">
        <v>0</v>
      </c>
    </row>
    <row r="949" spans="1:19" x14ac:dyDescent="0.25">
      <c r="A949" s="79">
        <v>635.00004999999999</v>
      </c>
      <c r="B949" s="57" t="s">
        <v>1167</v>
      </c>
      <c r="C949" s="68">
        <v>0</v>
      </c>
      <c r="D949" s="68">
        <v>0</v>
      </c>
      <c r="E949" s="68">
        <v>5336.87</v>
      </c>
      <c r="F949" s="68">
        <v>5336.87</v>
      </c>
      <c r="G949" s="68">
        <v>200.18</v>
      </c>
      <c r="H949" s="68">
        <v>200.18</v>
      </c>
      <c r="I949" s="68">
        <v>5537.05</v>
      </c>
      <c r="J949" s="68">
        <v>5537.05</v>
      </c>
      <c r="K949" s="68">
        <v>0</v>
      </c>
      <c r="L949" s="68">
        <v>0</v>
      </c>
    </row>
    <row r="950" spans="1:19" x14ac:dyDescent="0.25">
      <c r="A950" s="67">
        <v>641</v>
      </c>
      <c r="B950" s="57" t="s">
        <v>263</v>
      </c>
      <c r="C950" s="68">
        <v>0</v>
      </c>
      <c r="D950" s="68">
        <v>0</v>
      </c>
      <c r="E950" s="68">
        <v>15495967</v>
      </c>
      <c r="F950" s="68">
        <v>15495967</v>
      </c>
      <c r="G950" s="68">
        <v>1087416</v>
      </c>
      <c r="H950" s="68">
        <v>1087416</v>
      </c>
      <c r="I950" s="68">
        <v>16583383</v>
      </c>
      <c r="J950" s="68">
        <v>16583383</v>
      </c>
      <c r="K950" s="68">
        <v>0</v>
      </c>
      <c r="L950" s="68">
        <v>0</v>
      </c>
      <c r="Q950" s="59">
        <f t="shared" si="9"/>
        <v>16583383</v>
      </c>
      <c r="S950" s="60">
        <f>Q950+Q951+Q952+Q953+Q954+Q955</f>
        <v>17364173.550000001</v>
      </c>
    </row>
    <row r="951" spans="1:19" x14ac:dyDescent="0.25">
      <c r="A951" s="67">
        <v>6422</v>
      </c>
      <c r="B951" s="57" t="s">
        <v>1168</v>
      </c>
      <c r="C951" s="68">
        <v>0</v>
      </c>
      <c r="D951" s="68">
        <v>0</v>
      </c>
      <c r="E951" s="68">
        <v>337555.46</v>
      </c>
      <c r="F951" s="68">
        <v>337555.46</v>
      </c>
      <c r="G951" s="68">
        <v>22327.88</v>
      </c>
      <c r="H951" s="68">
        <v>22327.88</v>
      </c>
      <c r="I951" s="68">
        <v>359883.34</v>
      </c>
      <c r="J951" s="68">
        <v>359883.34</v>
      </c>
      <c r="K951" s="68">
        <v>0</v>
      </c>
      <c r="L951" s="68">
        <v>0</v>
      </c>
      <c r="Q951" s="59">
        <f t="shared" si="9"/>
        <v>359883.34</v>
      </c>
    </row>
    <row r="952" spans="1:19" x14ac:dyDescent="0.25">
      <c r="A952" s="67">
        <v>643</v>
      </c>
      <c r="B952" s="57" t="s">
        <v>1169</v>
      </c>
      <c r="C952" s="68">
        <v>0</v>
      </c>
      <c r="D952" s="68">
        <v>0</v>
      </c>
      <c r="E952" s="68">
        <v>0</v>
      </c>
      <c r="F952" s="68">
        <v>0</v>
      </c>
      <c r="G952" s="68">
        <v>35678.18</v>
      </c>
      <c r="H952" s="68">
        <v>35678.18</v>
      </c>
      <c r="I952" s="68">
        <v>35678.18</v>
      </c>
      <c r="J952" s="68">
        <v>35678.18</v>
      </c>
      <c r="K952" s="68">
        <v>0</v>
      </c>
      <c r="L952" s="68">
        <v>0</v>
      </c>
      <c r="Q952" s="59">
        <f t="shared" si="9"/>
        <v>35678.18</v>
      </c>
    </row>
    <row r="953" spans="1:19" x14ac:dyDescent="0.25">
      <c r="A953" s="67">
        <v>6458</v>
      </c>
      <c r="B953" s="57" t="s">
        <v>267</v>
      </c>
      <c r="C953" s="68">
        <v>0</v>
      </c>
      <c r="D953" s="68">
        <v>0</v>
      </c>
      <c r="E953" s="68">
        <v>371</v>
      </c>
      <c r="F953" s="68">
        <v>371</v>
      </c>
      <c r="G953" s="68">
        <v>0</v>
      </c>
      <c r="H953" s="68">
        <v>0</v>
      </c>
      <c r="I953" s="68">
        <v>371</v>
      </c>
      <c r="J953" s="68">
        <v>371</v>
      </c>
      <c r="K953" s="68">
        <v>0</v>
      </c>
      <c r="L953" s="68">
        <v>0</v>
      </c>
      <c r="Q953" s="59">
        <f t="shared" si="9"/>
        <v>371</v>
      </c>
    </row>
    <row r="954" spans="1:19" x14ac:dyDescent="0.25">
      <c r="A954" s="67">
        <v>6461</v>
      </c>
      <c r="B954" s="57" t="s">
        <v>269</v>
      </c>
      <c r="C954" s="68">
        <v>0</v>
      </c>
      <c r="D954" s="68">
        <v>0</v>
      </c>
      <c r="E954" s="68">
        <v>348657.99</v>
      </c>
      <c r="F954" s="68">
        <v>348657.99</v>
      </c>
      <c r="G954" s="68">
        <v>24467.03</v>
      </c>
      <c r="H954" s="68">
        <v>24467.03</v>
      </c>
      <c r="I954" s="68">
        <v>373125.02</v>
      </c>
      <c r="J954" s="68">
        <v>373125.02</v>
      </c>
      <c r="K954" s="68">
        <v>0</v>
      </c>
      <c r="L954" s="68">
        <v>0</v>
      </c>
      <c r="Q954" s="59">
        <f t="shared" si="9"/>
        <v>373125.02</v>
      </c>
    </row>
    <row r="955" spans="1:19" x14ac:dyDescent="0.25">
      <c r="A955" s="67">
        <v>6462</v>
      </c>
      <c r="B955" s="57" t="s">
        <v>271</v>
      </c>
      <c r="C955" s="68">
        <v>0</v>
      </c>
      <c r="D955" s="68">
        <v>0</v>
      </c>
      <c r="E955" s="68">
        <v>10752.01</v>
      </c>
      <c r="F955" s="68">
        <v>10752.01</v>
      </c>
      <c r="G955" s="68">
        <v>981</v>
      </c>
      <c r="H955" s="68">
        <v>981</v>
      </c>
      <c r="I955" s="68">
        <v>11733.01</v>
      </c>
      <c r="J955" s="68">
        <v>11733.01</v>
      </c>
      <c r="K955" s="68">
        <v>0</v>
      </c>
      <c r="L955" s="68">
        <v>0</v>
      </c>
      <c r="Q955" s="59">
        <f t="shared" si="9"/>
        <v>11733.01</v>
      </c>
    </row>
    <row r="956" spans="1:19" x14ac:dyDescent="0.25">
      <c r="A956" s="67">
        <v>6581</v>
      </c>
      <c r="B956" s="57" t="s">
        <v>277</v>
      </c>
      <c r="C956" s="68">
        <v>0</v>
      </c>
      <c r="D956" s="68">
        <v>0</v>
      </c>
      <c r="E956" s="68">
        <v>1963.53</v>
      </c>
      <c r="F956" s="68">
        <v>1963.53</v>
      </c>
      <c r="G956" s="68">
        <v>-34.130000000000003</v>
      </c>
      <c r="H956" s="68">
        <v>-34.130000000000003</v>
      </c>
      <c r="I956" s="68">
        <v>1929.4</v>
      </c>
      <c r="J956" s="68">
        <v>1929.4</v>
      </c>
      <c r="K956" s="68">
        <v>0</v>
      </c>
      <c r="L956" s="68">
        <v>0</v>
      </c>
      <c r="Q956" s="59">
        <f t="shared" si="9"/>
        <v>1929.4</v>
      </c>
    </row>
    <row r="957" spans="1:19" x14ac:dyDescent="0.25">
      <c r="A957" s="79">
        <v>6581.0000099999997</v>
      </c>
      <c r="B957" s="57" t="s">
        <v>1170</v>
      </c>
      <c r="C957" s="68">
        <v>0</v>
      </c>
      <c r="D957" s="68">
        <v>0</v>
      </c>
      <c r="E957" s="68">
        <v>498.85</v>
      </c>
      <c r="F957" s="68">
        <v>498.85</v>
      </c>
      <c r="G957" s="68">
        <v>344.12</v>
      </c>
      <c r="H957" s="68">
        <v>344.12</v>
      </c>
      <c r="I957" s="68">
        <v>842.97</v>
      </c>
      <c r="J957" s="68">
        <v>842.97</v>
      </c>
      <c r="K957" s="68">
        <v>0</v>
      </c>
      <c r="L957" s="68">
        <v>0</v>
      </c>
    </row>
    <row r="958" spans="1:19" x14ac:dyDescent="0.25">
      <c r="A958" s="79">
        <v>6581.0000200000004</v>
      </c>
      <c r="B958" s="57" t="s">
        <v>1171</v>
      </c>
      <c r="C958" s="68">
        <v>0</v>
      </c>
      <c r="D958" s="68">
        <v>0</v>
      </c>
      <c r="E958" s="68">
        <v>1464.68</v>
      </c>
      <c r="F958" s="68">
        <v>1464.68</v>
      </c>
      <c r="G958" s="68">
        <v>-378.25</v>
      </c>
      <c r="H958" s="68">
        <v>-378.25</v>
      </c>
      <c r="I958" s="68">
        <v>1086.43</v>
      </c>
      <c r="J958" s="68">
        <v>1086.43</v>
      </c>
      <c r="K958" s="68">
        <v>0</v>
      </c>
      <c r="L958" s="68">
        <v>0</v>
      </c>
    </row>
    <row r="959" spans="1:19" x14ac:dyDescent="0.25">
      <c r="A959" s="67">
        <v>6582</v>
      </c>
      <c r="B959" s="57" t="s">
        <v>1172</v>
      </c>
      <c r="C959" s="68">
        <v>0</v>
      </c>
      <c r="D959" s="68">
        <v>0</v>
      </c>
      <c r="E959" s="68">
        <v>52110</v>
      </c>
      <c r="F959" s="68">
        <v>52110</v>
      </c>
      <c r="G959" s="68">
        <v>0</v>
      </c>
      <c r="H959" s="68">
        <v>0</v>
      </c>
      <c r="I959" s="68">
        <v>52110</v>
      </c>
      <c r="J959" s="68">
        <v>52110</v>
      </c>
      <c r="K959" s="68">
        <v>0</v>
      </c>
      <c r="L959" s="68">
        <v>0</v>
      </c>
      <c r="Q959" s="59">
        <f t="shared" si="9"/>
        <v>52110</v>
      </c>
    </row>
    <row r="960" spans="1:19" x14ac:dyDescent="0.25">
      <c r="A960" s="67">
        <v>6588</v>
      </c>
      <c r="B960" s="57" t="s">
        <v>1173</v>
      </c>
      <c r="C960" s="68">
        <v>0</v>
      </c>
      <c r="D960" s="68">
        <v>0</v>
      </c>
      <c r="E960" s="68">
        <v>76392.92</v>
      </c>
      <c r="F960" s="68">
        <v>76392.92</v>
      </c>
      <c r="G960" s="68">
        <v>64253.65</v>
      </c>
      <c r="H960" s="68">
        <v>64253.65</v>
      </c>
      <c r="I960" s="68">
        <v>140646.57</v>
      </c>
      <c r="J960" s="68">
        <v>140646.57</v>
      </c>
      <c r="K960" s="68">
        <v>0</v>
      </c>
      <c r="L960" s="68">
        <v>0</v>
      </c>
      <c r="Q960" s="59">
        <f t="shared" si="9"/>
        <v>140646.57</v>
      </c>
    </row>
    <row r="961" spans="1:19" x14ac:dyDescent="0.25">
      <c r="A961" s="79">
        <v>6588.0000099999997</v>
      </c>
      <c r="B961" s="57" t="s">
        <v>1174</v>
      </c>
      <c r="C961" s="68">
        <v>0</v>
      </c>
      <c r="D961" s="68">
        <v>0</v>
      </c>
      <c r="E961" s="68">
        <v>59534.67</v>
      </c>
      <c r="F961" s="68">
        <v>59534.67</v>
      </c>
      <c r="G961" s="68">
        <v>64253.65</v>
      </c>
      <c r="H961" s="68">
        <v>64253.65</v>
      </c>
      <c r="I961" s="68">
        <v>123788.32</v>
      </c>
      <c r="J961" s="68">
        <v>123788.32</v>
      </c>
      <c r="K961" s="68">
        <v>0</v>
      </c>
      <c r="L961" s="68">
        <v>0</v>
      </c>
    </row>
    <row r="962" spans="1:19" x14ac:dyDescent="0.25">
      <c r="A962" s="79">
        <v>6588.0000399999999</v>
      </c>
      <c r="B962" s="57" t="s">
        <v>1175</v>
      </c>
      <c r="C962" s="68">
        <v>0</v>
      </c>
      <c r="D962" s="68">
        <v>0</v>
      </c>
      <c r="E962" s="68">
        <v>16858.25</v>
      </c>
      <c r="F962" s="68">
        <v>16858.25</v>
      </c>
      <c r="G962" s="68">
        <v>0</v>
      </c>
      <c r="H962" s="68">
        <v>0</v>
      </c>
      <c r="I962" s="68">
        <v>16858.25</v>
      </c>
      <c r="J962" s="68">
        <v>16858.25</v>
      </c>
      <c r="K962" s="68">
        <v>0</v>
      </c>
      <c r="L962" s="68">
        <v>0</v>
      </c>
    </row>
    <row r="963" spans="1:19" x14ac:dyDescent="0.25">
      <c r="A963" s="67">
        <v>6651</v>
      </c>
      <c r="B963" s="57" t="s">
        <v>289</v>
      </c>
      <c r="C963" s="68">
        <v>0</v>
      </c>
      <c r="D963" s="68">
        <v>0</v>
      </c>
      <c r="E963" s="68">
        <v>109068.28</v>
      </c>
      <c r="F963" s="68">
        <v>109068.28</v>
      </c>
      <c r="G963" s="68">
        <v>11215.64</v>
      </c>
      <c r="H963" s="68">
        <v>11215.64</v>
      </c>
      <c r="I963" s="68">
        <v>120283.92</v>
      </c>
      <c r="J963" s="68">
        <v>120283.92</v>
      </c>
      <c r="K963" s="68">
        <v>0</v>
      </c>
      <c r="L963" s="68">
        <v>0</v>
      </c>
      <c r="Q963" s="59">
        <f t="shared" si="9"/>
        <v>120283.92</v>
      </c>
      <c r="S963" s="60">
        <f>Q963+Q965</f>
        <v>98611</v>
      </c>
    </row>
    <row r="964" spans="1:19" x14ac:dyDescent="0.25">
      <c r="A964" s="67">
        <v>666</v>
      </c>
      <c r="B964" s="57" t="s">
        <v>291</v>
      </c>
      <c r="C964" s="68">
        <v>0</v>
      </c>
      <c r="D964" s="68">
        <v>0</v>
      </c>
      <c r="E964" s="68">
        <v>385186.89</v>
      </c>
      <c r="F964" s="68">
        <v>385186.89</v>
      </c>
      <c r="G964" s="68">
        <v>43756.54</v>
      </c>
      <c r="H964" s="68">
        <v>43756.54</v>
      </c>
      <c r="I964" s="68">
        <v>428943.43</v>
      </c>
      <c r="J964" s="68">
        <v>428943.43</v>
      </c>
      <c r="K964" s="68">
        <v>0</v>
      </c>
      <c r="L964" s="68">
        <v>0</v>
      </c>
      <c r="Q964" s="59">
        <f t="shared" si="9"/>
        <v>428943.43</v>
      </c>
      <c r="S964" s="60">
        <f>Q964</f>
        <v>428943.43</v>
      </c>
    </row>
    <row r="965" spans="1:19" x14ac:dyDescent="0.25">
      <c r="A965" s="67">
        <v>667</v>
      </c>
      <c r="B965" s="57" t="s">
        <v>1176</v>
      </c>
      <c r="C965" s="68">
        <v>0</v>
      </c>
      <c r="D965" s="68">
        <v>0</v>
      </c>
      <c r="E965" s="68">
        <v>-21672.92</v>
      </c>
      <c r="F965" s="68">
        <v>-21672.92</v>
      </c>
      <c r="G965" s="68">
        <v>0</v>
      </c>
      <c r="H965" s="68">
        <v>0</v>
      </c>
      <c r="I965" s="68">
        <v>-21672.92</v>
      </c>
      <c r="J965" s="68">
        <v>-21672.92</v>
      </c>
      <c r="K965" s="68">
        <v>0</v>
      </c>
      <c r="L965" s="68">
        <v>0</v>
      </c>
      <c r="Q965" s="59">
        <f t="shared" si="9"/>
        <v>-21672.92</v>
      </c>
    </row>
    <row r="966" spans="1:19" x14ac:dyDescent="0.25">
      <c r="A966" s="67">
        <v>6811</v>
      </c>
      <c r="B966" s="57" t="s">
        <v>1177</v>
      </c>
      <c r="C966" s="68">
        <v>0</v>
      </c>
      <c r="D966" s="68">
        <v>0</v>
      </c>
      <c r="E966" s="68">
        <v>335341.28999999998</v>
      </c>
      <c r="F966" s="68">
        <v>335341.28999999998</v>
      </c>
      <c r="G966" s="68">
        <v>30355.8</v>
      </c>
      <c r="H966" s="68">
        <v>30355.8</v>
      </c>
      <c r="I966" s="68">
        <v>365697.09</v>
      </c>
      <c r="J966" s="68">
        <v>365697.09</v>
      </c>
      <c r="K966" s="68">
        <v>0</v>
      </c>
      <c r="L966" s="68">
        <v>0</v>
      </c>
      <c r="Q966" s="59">
        <f t="shared" si="9"/>
        <v>365697.09</v>
      </c>
      <c r="S966" s="60">
        <f>Q966</f>
        <v>365697.09</v>
      </c>
    </row>
    <row r="967" spans="1:19" x14ac:dyDescent="0.25">
      <c r="A967" s="67">
        <v>6814</v>
      </c>
      <c r="B967" s="57" t="s">
        <v>1178</v>
      </c>
      <c r="C967" s="68">
        <v>0</v>
      </c>
      <c r="D967" s="68">
        <v>0</v>
      </c>
      <c r="E967" s="68">
        <v>0</v>
      </c>
      <c r="F967" s="68">
        <v>0</v>
      </c>
      <c r="G967" s="68">
        <v>188626.41</v>
      </c>
      <c r="H967" s="68">
        <v>188626.41</v>
      </c>
      <c r="I967" s="68">
        <v>188626.41</v>
      </c>
      <c r="J967" s="68">
        <v>188626.41</v>
      </c>
      <c r="K967" s="68">
        <v>0</v>
      </c>
      <c r="L967" s="68">
        <v>0</v>
      </c>
      <c r="Q967" s="59">
        <f t="shared" si="9"/>
        <v>188626.41</v>
      </c>
      <c r="S967" s="60">
        <f>Q967</f>
        <v>188626.41</v>
      </c>
    </row>
    <row r="968" spans="1:19" x14ac:dyDescent="0.25">
      <c r="A968" s="79">
        <v>6814.0000200000004</v>
      </c>
      <c r="B968" s="57" t="s">
        <v>1179</v>
      </c>
      <c r="C968" s="68">
        <v>0</v>
      </c>
      <c r="D968" s="68">
        <v>0</v>
      </c>
      <c r="E968" s="68">
        <v>0</v>
      </c>
      <c r="F968" s="68">
        <v>0</v>
      </c>
      <c r="G968" s="68">
        <v>51774</v>
      </c>
      <c r="H968" s="68">
        <v>51774</v>
      </c>
      <c r="I968" s="68">
        <v>51774</v>
      </c>
      <c r="J968" s="68">
        <v>51774</v>
      </c>
      <c r="K968" s="68">
        <v>0</v>
      </c>
      <c r="L968" s="68">
        <v>0</v>
      </c>
    </row>
    <row r="969" spans="1:19" x14ac:dyDescent="0.25">
      <c r="A969" s="67">
        <v>691</v>
      </c>
      <c r="B969" s="57" t="s">
        <v>301</v>
      </c>
      <c r="C969" s="68">
        <v>0</v>
      </c>
      <c r="D969" s="68">
        <v>0</v>
      </c>
      <c r="E969" s="68">
        <v>767341</v>
      </c>
      <c r="F969" s="68">
        <v>767341</v>
      </c>
      <c r="G969" s="68">
        <v>446558</v>
      </c>
      <c r="H969" s="68">
        <v>446558</v>
      </c>
      <c r="I969" s="68">
        <v>1213899</v>
      </c>
      <c r="J969" s="68">
        <v>1213899</v>
      </c>
      <c r="K969" s="68">
        <v>0</v>
      </c>
      <c r="L969" s="68">
        <v>0</v>
      </c>
      <c r="Q969" s="59">
        <f t="shared" si="9"/>
        <v>1213899</v>
      </c>
      <c r="S969" s="60">
        <f>Q969</f>
        <v>1213899</v>
      </c>
    </row>
    <row r="970" spans="1:19" x14ac:dyDescent="0.25">
      <c r="A970" s="67">
        <v>704</v>
      </c>
      <c r="B970" s="57" t="s">
        <v>1180</v>
      </c>
      <c r="C970" s="68">
        <v>0</v>
      </c>
      <c r="D970" s="68">
        <v>0</v>
      </c>
      <c r="E970" s="68">
        <v>40190457.5</v>
      </c>
      <c r="F970" s="68">
        <v>40190457.5</v>
      </c>
      <c r="G970" s="68">
        <v>6533089.2199999997</v>
      </c>
      <c r="H970" s="68">
        <v>6533089.2199999997</v>
      </c>
      <c r="I970" s="68">
        <v>46723546.719999999</v>
      </c>
      <c r="J970" s="68">
        <v>46723546.719999999</v>
      </c>
      <c r="K970" s="68">
        <v>0</v>
      </c>
      <c r="L970" s="68">
        <v>0</v>
      </c>
      <c r="Q970" s="59">
        <f>-J970</f>
        <v>-46723546.719999999</v>
      </c>
      <c r="S970" s="60">
        <f>Q970+Q973</f>
        <v>-70624490.099999994</v>
      </c>
    </row>
    <row r="971" spans="1:19" x14ac:dyDescent="0.25">
      <c r="A971" s="79">
        <v>704.00000999999997</v>
      </c>
      <c r="B971" s="57" t="s">
        <v>1181</v>
      </c>
      <c r="C971" s="68">
        <v>0</v>
      </c>
      <c r="D971" s="68">
        <v>0</v>
      </c>
      <c r="E971" s="68">
        <v>19711331.75</v>
      </c>
      <c r="F971" s="68">
        <v>19711331.75</v>
      </c>
      <c r="G971" s="68">
        <v>5198798.0599999996</v>
      </c>
      <c r="H971" s="68">
        <v>5198798.0599999996</v>
      </c>
      <c r="I971" s="68">
        <v>24910129.809999999</v>
      </c>
      <c r="J971" s="68">
        <v>24910129.809999999</v>
      </c>
      <c r="K971" s="68">
        <v>0</v>
      </c>
      <c r="L971" s="68">
        <v>0</v>
      </c>
    </row>
    <row r="972" spans="1:19" x14ac:dyDescent="0.25">
      <c r="A972" s="79">
        <v>704.00001999999995</v>
      </c>
      <c r="B972" s="57" t="s">
        <v>1182</v>
      </c>
      <c r="C972" s="68">
        <v>0</v>
      </c>
      <c r="D972" s="68">
        <v>0</v>
      </c>
      <c r="E972" s="68">
        <v>20479125.75</v>
      </c>
      <c r="F972" s="68">
        <v>20479125.75</v>
      </c>
      <c r="G972" s="68">
        <v>1334291.1599999999</v>
      </c>
      <c r="H972" s="68">
        <v>1334291.1599999999</v>
      </c>
      <c r="I972" s="68">
        <v>21813416.91</v>
      </c>
      <c r="J972" s="68">
        <v>21813416.91</v>
      </c>
      <c r="K972" s="68">
        <v>0</v>
      </c>
      <c r="L972" s="68">
        <v>0</v>
      </c>
    </row>
    <row r="973" spans="1:19" x14ac:dyDescent="0.25">
      <c r="A973" s="67">
        <v>707</v>
      </c>
      <c r="B973" s="57" t="s">
        <v>1183</v>
      </c>
      <c r="C973" s="68">
        <v>0</v>
      </c>
      <c r="D973" s="68">
        <v>0</v>
      </c>
      <c r="E973" s="68">
        <v>14359398.550000001</v>
      </c>
      <c r="F973" s="68">
        <v>14359398.550000001</v>
      </c>
      <c r="G973" s="68">
        <v>9541544.8300000001</v>
      </c>
      <c r="H973" s="68">
        <v>9541544.8300000001</v>
      </c>
      <c r="I973" s="68">
        <v>23900943.379999999</v>
      </c>
      <c r="J973" s="68">
        <v>23900943.379999999</v>
      </c>
      <c r="K973" s="68">
        <v>0</v>
      </c>
      <c r="L973" s="68">
        <v>0</v>
      </c>
      <c r="Q973" s="59">
        <f t="shared" ref="Q973:Q982" si="10">-J973</f>
        <v>-23900943.379999999</v>
      </c>
    </row>
    <row r="974" spans="1:19" x14ac:dyDescent="0.25">
      <c r="A974" s="67">
        <v>721</v>
      </c>
      <c r="B974" s="57" t="s">
        <v>1184</v>
      </c>
      <c r="C974" s="68">
        <v>0</v>
      </c>
      <c r="D974" s="68">
        <v>0</v>
      </c>
      <c r="E974" s="68">
        <v>0</v>
      </c>
      <c r="F974" s="68">
        <v>0</v>
      </c>
      <c r="G974" s="68">
        <v>4000000</v>
      </c>
      <c r="H974" s="68">
        <v>4000000</v>
      </c>
      <c r="I974" s="68">
        <v>4000000</v>
      </c>
      <c r="J974" s="68">
        <v>4000000</v>
      </c>
      <c r="K974" s="68">
        <v>0</v>
      </c>
      <c r="L974" s="68">
        <v>0</v>
      </c>
      <c r="Q974" s="59">
        <f t="shared" si="10"/>
        <v>-4000000</v>
      </c>
      <c r="S974" s="60">
        <f>Q974</f>
        <v>-4000000</v>
      </c>
    </row>
    <row r="975" spans="1:19" x14ac:dyDescent="0.25">
      <c r="A975" s="67">
        <v>7583</v>
      </c>
      <c r="B975" s="57" t="s">
        <v>1185</v>
      </c>
      <c r="C975" s="68">
        <v>0</v>
      </c>
      <c r="D975" s="68">
        <v>0</v>
      </c>
      <c r="E975" s="68">
        <v>66403.960000000006</v>
      </c>
      <c r="F975" s="68">
        <v>66403.960000000006</v>
      </c>
      <c r="G975" s="68">
        <v>0</v>
      </c>
      <c r="H975" s="68">
        <v>0</v>
      </c>
      <c r="I975" s="68">
        <v>66403.960000000006</v>
      </c>
      <c r="J975" s="68">
        <v>66403.960000000006</v>
      </c>
      <c r="K975" s="68">
        <v>0</v>
      </c>
      <c r="L975" s="68">
        <v>0</v>
      </c>
      <c r="Q975" s="59">
        <f t="shared" si="10"/>
        <v>-66403.960000000006</v>
      </c>
      <c r="S975" s="60">
        <f>Q975+Q976+Q977</f>
        <v>-235969.78000000003</v>
      </c>
    </row>
    <row r="976" spans="1:19" x14ac:dyDescent="0.25">
      <c r="A976" s="67">
        <v>7584</v>
      </c>
      <c r="B976" s="57" t="s">
        <v>1186</v>
      </c>
      <c r="C976" s="68">
        <v>0</v>
      </c>
      <c r="D976" s="68">
        <v>0</v>
      </c>
      <c r="E976" s="68">
        <v>39568.04</v>
      </c>
      <c r="F976" s="68">
        <v>39568.04</v>
      </c>
      <c r="G976" s="68">
        <v>3316.2</v>
      </c>
      <c r="H976" s="68">
        <v>3316.2</v>
      </c>
      <c r="I976" s="68">
        <v>42884.24</v>
      </c>
      <c r="J976" s="68">
        <v>42884.24</v>
      </c>
      <c r="K976" s="68">
        <v>0</v>
      </c>
      <c r="L976" s="68">
        <v>0</v>
      </c>
      <c r="Q976" s="59">
        <f t="shared" si="10"/>
        <v>-42884.24</v>
      </c>
      <c r="S976" s="60">
        <f>Q976</f>
        <v>-42884.24</v>
      </c>
    </row>
    <row r="977" spans="1:19" x14ac:dyDescent="0.25">
      <c r="A977" s="67">
        <v>7588</v>
      </c>
      <c r="B977" s="57" t="s">
        <v>1187</v>
      </c>
      <c r="C977" s="68">
        <v>0</v>
      </c>
      <c r="D977" s="68">
        <v>0</v>
      </c>
      <c r="E977" s="68">
        <v>117674.56</v>
      </c>
      <c r="F977" s="68">
        <v>117674.56</v>
      </c>
      <c r="G977" s="68">
        <v>9007.02</v>
      </c>
      <c r="H977" s="68">
        <v>9007.02</v>
      </c>
      <c r="I977" s="68">
        <v>126681.58</v>
      </c>
      <c r="J977" s="68">
        <v>126681.58</v>
      </c>
      <c r="K977" s="68">
        <v>0</v>
      </c>
      <c r="L977" s="68">
        <v>0</v>
      </c>
      <c r="Q977" s="59">
        <f t="shared" si="10"/>
        <v>-126681.58</v>
      </c>
    </row>
    <row r="978" spans="1:19" x14ac:dyDescent="0.25">
      <c r="A978" s="79">
        <v>7588.0000099999997</v>
      </c>
      <c r="B978" s="57" t="s">
        <v>1188</v>
      </c>
      <c r="C978" s="68">
        <v>0</v>
      </c>
      <c r="D978" s="68">
        <v>0</v>
      </c>
      <c r="E978" s="68">
        <v>117674.56</v>
      </c>
      <c r="F978" s="68">
        <v>117674.56</v>
      </c>
      <c r="G978" s="68">
        <v>9007.02</v>
      </c>
      <c r="H978" s="68">
        <v>9007.02</v>
      </c>
      <c r="I978" s="68">
        <v>126681.58</v>
      </c>
      <c r="J978" s="68">
        <v>126681.58</v>
      </c>
      <c r="K978" s="68">
        <v>0</v>
      </c>
      <c r="L978" s="68">
        <v>0</v>
      </c>
    </row>
    <row r="979" spans="1:19" x14ac:dyDescent="0.25">
      <c r="A979" s="67">
        <v>7651</v>
      </c>
      <c r="B979" s="57" t="s">
        <v>316</v>
      </c>
      <c r="C979" s="68">
        <v>0</v>
      </c>
      <c r="D979" s="68">
        <v>0</v>
      </c>
      <c r="E979" s="68">
        <v>69652.02</v>
      </c>
      <c r="F979" s="68">
        <v>69652.02</v>
      </c>
      <c r="G979" s="68">
        <v>-14948.67</v>
      </c>
      <c r="H979" s="68">
        <v>-14948.67</v>
      </c>
      <c r="I979" s="68">
        <v>54703.35</v>
      </c>
      <c r="J979" s="68">
        <v>54703.35</v>
      </c>
      <c r="K979" s="68">
        <v>0</v>
      </c>
      <c r="L979" s="68">
        <v>0</v>
      </c>
      <c r="Q979" s="59">
        <f t="shared" si="10"/>
        <v>-54703.35</v>
      </c>
      <c r="S979" s="60">
        <f>Q979</f>
        <v>-54703.35</v>
      </c>
    </row>
    <row r="980" spans="1:19" x14ac:dyDescent="0.25">
      <c r="A980" s="67">
        <v>766</v>
      </c>
      <c r="B980" s="57" t="s">
        <v>1189</v>
      </c>
      <c r="C980" s="68">
        <v>0</v>
      </c>
      <c r="D980" s="68">
        <v>0</v>
      </c>
      <c r="E980" s="68">
        <v>190413.46</v>
      </c>
      <c r="F980" s="68">
        <v>190413.46</v>
      </c>
      <c r="G980" s="68">
        <v>37.78</v>
      </c>
      <c r="H980" s="68">
        <v>37.78</v>
      </c>
      <c r="I980" s="68">
        <v>190451.24</v>
      </c>
      <c r="J980" s="68">
        <v>190451.24</v>
      </c>
      <c r="K980" s="68">
        <v>0</v>
      </c>
      <c r="L980" s="68">
        <v>0</v>
      </c>
      <c r="Q980" s="59">
        <f t="shared" si="10"/>
        <v>-190451.24</v>
      </c>
      <c r="S980" s="60">
        <f>Q980</f>
        <v>-190451.24</v>
      </c>
    </row>
    <row r="981" spans="1:19" x14ac:dyDescent="0.25">
      <c r="A981" s="67">
        <v>7812</v>
      </c>
      <c r="B981" s="57" t="s">
        <v>1190</v>
      </c>
      <c r="C981" s="68">
        <v>0</v>
      </c>
      <c r="D981" s="68">
        <v>0</v>
      </c>
      <c r="E981" s="68">
        <v>0</v>
      </c>
      <c r="F981" s="68">
        <v>0</v>
      </c>
      <c r="G981" s="68">
        <v>161361.44</v>
      </c>
      <c r="H981" s="68">
        <v>161361.44</v>
      </c>
      <c r="I981" s="68">
        <v>161361.44</v>
      </c>
      <c r="J981" s="68">
        <v>161361.44</v>
      </c>
      <c r="K981" s="68">
        <v>0</v>
      </c>
      <c r="L981" s="68">
        <v>0</v>
      </c>
      <c r="Q981" s="59">
        <f t="shared" si="10"/>
        <v>-161361.44</v>
      </c>
      <c r="S981" s="60">
        <f>Q981</f>
        <v>-161361.44</v>
      </c>
    </row>
    <row r="982" spans="1:19" x14ac:dyDescent="0.25">
      <c r="A982" s="67">
        <v>7814</v>
      </c>
      <c r="B982" s="57" t="s">
        <v>1191</v>
      </c>
      <c r="C982" s="68">
        <v>0</v>
      </c>
      <c r="D982" s="68">
        <v>0</v>
      </c>
      <c r="E982" s="68">
        <v>10710</v>
      </c>
      <c r="F982" s="68">
        <v>10710</v>
      </c>
      <c r="G982" s="68">
        <v>0</v>
      </c>
      <c r="H982" s="68">
        <v>0</v>
      </c>
      <c r="I982" s="68">
        <v>10710</v>
      </c>
      <c r="J982" s="68">
        <v>10710</v>
      </c>
      <c r="K982" s="68">
        <v>0</v>
      </c>
      <c r="L982" s="68">
        <v>0</v>
      </c>
      <c r="Q982" s="59">
        <f t="shared" si="10"/>
        <v>-10710</v>
      </c>
      <c r="S982" s="60">
        <f>Q982</f>
        <v>-10710</v>
      </c>
    </row>
    <row r="1020" spans="1:1" x14ac:dyDescent="0.25">
      <c r="A1020" s="57" t="s">
        <v>1192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CONNECTIONS GROUP BALANCE _f10 </vt:lpstr>
      <vt:lpstr>CONNECTIONS GROUP BALANCE _f20 </vt:lpstr>
      <vt:lpstr>INDIVIDUAL BALANCE _f10</vt:lpstr>
      <vt:lpstr>INDIVIDUAL BALANCE _f20</vt:lpstr>
      <vt:lpstr>CA</vt:lpstr>
      <vt:lpstr>CF</vt:lpstr>
      <vt:lpstr>tb_dec_2025</vt:lpstr>
      <vt:lpstr>dividend 2025</vt:lpstr>
      <vt:lpstr>tb_dec24_26.03</vt:lpstr>
      <vt:lpstr>dividend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</dc:creator>
  <cp:lastModifiedBy>Andreea Pislariu</cp:lastModifiedBy>
  <dcterms:created xsi:type="dcterms:W3CDTF">2015-06-05T18:17:20Z</dcterms:created>
  <dcterms:modified xsi:type="dcterms:W3CDTF">2026-03-26T09:05:54Z</dcterms:modified>
</cp:coreProperties>
</file>